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D LA PROVIDENCIA\OneDrive\Documentos\GAD LA PROVI 2023\GAD 2023\"/>
    </mc:Choice>
  </mc:AlternateContent>
  <bookViews>
    <workbookView xWindow="-120" yWindow="-120" windowWidth="20730" windowHeight="11040" firstSheet="1" activeTab="1"/>
  </bookViews>
  <sheets>
    <sheet name="POA REF ENERO" sheetId="10" r:id="rId1"/>
    <sheet name="POA FINAL" sheetId="6" r:id="rId2"/>
    <sheet name="PROFORMA PRESUPUESTARIA" sheetId="8" r:id="rId3"/>
    <sheet name="CORRIENTE" sheetId="5" r:id="rId4"/>
    <sheet name="INVERSION" sheetId="11" r:id="rId5"/>
    <sheet name="DISTRIBUCION PRESUPUESTO" sheetId="3" r:id="rId6"/>
    <sheet name="Hoja1" sheetId="9" r:id="rId7"/>
  </sheets>
  <definedNames>
    <definedName name="_xlnm.Print_Area" localSheetId="5">'DISTRIBUCION PRESUPUESTO'!$A$1:$J$37</definedName>
    <definedName name="_xlnm.Print_Area" localSheetId="1">'POA FINAL'!$A$1:$Q$86</definedName>
    <definedName name="_xlnm.Print_Area" localSheetId="0">'POA REF ENERO'!$A$1:$H$115</definedName>
    <definedName name="_xlnm.Print_Titles" localSheetId="1">'POA FINAL'!$1:$4</definedName>
    <definedName name="_xlnm.Print_Titles" localSheetId="0">'POA REF ENERO'!$1:$4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1" l="1"/>
  <c r="C40" i="11"/>
  <c r="C31" i="11"/>
  <c r="C24" i="11" l="1"/>
  <c r="C47" i="11" s="1"/>
  <c r="F7" i="11"/>
  <c r="C43" i="11"/>
  <c r="F20" i="11"/>
  <c r="C34" i="11"/>
  <c r="G49" i="11"/>
  <c r="G48" i="11"/>
  <c r="N46" i="11" s="1"/>
  <c r="N43" i="11"/>
  <c r="D52" i="11" s="1"/>
  <c r="L18" i="11"/>
  <c r="K18" i="11"/>
  <c r="K28" i="11" s="1"/>
  <c r="G15" i="11"/>
  <c r="C4" i="11"/>
  <c r="H49" i="11" l="1"/>
  <c r="G53" i="11"/>
  <c r="N47" i="11"/>
  <c r="I11" i="5" l="1"/>
  <c r="L5" i="5"/>
  <c r="L4" i="5"/>
  <c r="L3" i="5"/>
  <c r="L6" i="5" s="1"/>
  <c r="J6" i="5"/>
  <c r="K6" i="5" s="1"/>
  <c r="F11" i="10"/>
  <c r="F10" i="10"/>
  <c r="F83" i="10" l="1"/>
  <c r="F82" i="10"/>
  <c r="F81" i="10"/>
  <c r="F80" i="10"/>
  <c r="F79" i="10"/>
  <c r="F78" i="10"/>
  <c r="F77" i="10"/>
  <c r="F76" i="10"/>
  <c r="F75" i="10"/>
  <c r="F74" i="10"/>
  <c r="F73" i="10"/>
  <c r="F72" i="10"/>
  <c r="F71" i="10"/>
  <c r="F70" i="10"/>
  <c r="F69" i="10"/>
  <c r="F68" i="10"/>
  <c r="F67" i="10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9" i="10"/>
  <c r="F8" i="10"/>
  <c r="F7" i="10"/>
  <c r="F6" i="10"/>
  <c r="H90" i="10" l="1"/>
  <c r="G90" i="10"/>
  <c r="M85" i="10"/>
  <c r="L85" i="10"/>
  <c r="K85" i="10"/>
  <c r="J85" i="10"/>
  <c r="I85" i="10"/>
  <c r="H85" i="10"/>
  <c r="G85" i="10"/>
  <c r="G93" i="10" s="1"/>
  <c r="F84" i="10"/>
  <c r="S57" i="10"/>
  <c r="F5" i="10"/>
  <c r="H93" i="10" l="1"/>
  <c r="F85" i="10"/>
  <c r="S53" i="6"/>
  <c r="H81" i="6" l="1"/>
  <c r="G5" i="3"/>
  <c r="C26" i="5" l="1"/>
  <c r="F21" i="6" l="1"/>
  <c r="F80" i="6" l="1"/>
  <c r="F79" i="6"/>
  <c r="F78" i="6"/>
  <c r="F77" i="6"/>
  <c r="F76" i="6"/>
  <c r="F75" i="6"/>
  <c r="D13" i="8" s="1"/>
  <c r="F74" i="6"/>
  <c r="F73" i="6"/>
  <c r="F72" i="6"/>
  <c r="F71" i="6"/>
  <c r="F70" i="6"/>
  <c r="F69" i="6"/>
  <c r="F68" i="6"/>
  <c r="F67" i="6"/>
  <c r="F66" i="6"/>
  <c r="F65" i="6"/>
  <c r="D10" i="8" s="1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D6" i="8" s="1"/>
  <c r="F31" i="6"/>
  <c r="F29" i="6"/>
  <c r="F28" i="6"/>
  <c r="F27" i="6"/>
  <c r="F26" i="6"/>
  <c r="F25" i="6"/>
  <c r="F24" i="6"/>
  <c r="F23" i="6"/>
  <c r="F22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B4" i="3"/>
  <c r="B7" i="3" s="1"/>
  <c r="D8" i="8" l="1"/>
  <c r="C7" i="3"/>
  <c r="C13" i="8"/>
  <c r="E13" i="8" s="1"/>
  <c r="D12" i="8"/>
  <c r="D11" i="8"/>
  <c r="D9" i="8"/>
  <c r="D4" i="8"/>
  <c r="D5" i="8"/>
  <c r="D7" i="8"/>
  <c r="C21" i="5"/>
  <c r="C16" i="5"/>
  <c r="C8" i="5"/>
  <c r="H86" i="6"/>
  <c r="G86" i="6"/>
  <c r="M81" i="6"/>
  <c r="L81" i="6"/>
  <c r="K81" i="6"/>
  <c r="J81" i="6"/>
  <c r="I81" i="6"/>
  <c r="G81" i="6"/>
  <c r="G89" i="6" s="1"/>
  <c r="C28" i="5" l="1"/>
  <c r="F81" i="6"/>
  <c r="B5" i="3" l="1"/>
  <c r="C5" i="3" s="1"/>
  <c r="C48" i="11"/>
  <c r="B6" i="3"/>
  <c r="H95" i="10" s="1"/>
  <c r="H89" i="6"/>
  <c r="L51" i="11" l="1"/>
  <c r="K42" i="11"/>
  <c r="K46" i="11" s="1"/>
  <c r="K47" i="11" s="1"/>
  <c r="C49" i="11"/>
  <c r="E55" i="11" s="1"/>
  <c r="B8" i="3"/>
  <c r="C8" i="8" s="1"/>
  <c r="E8" i="8" s="1"/>
  <c r="H91" i="6"/>
  <c r="B13" i="3"/>
  <c r="B17" i="3" s="1"/>
  <c r="G50" i="11" l="1"/>
  <c r="H52" i="11"/>
  <c r="C10" i="8"/>
  <c r="E10" i="8" s="1"/>
  <c r="C11" i="8"/>
  <c r="E11" i="8" s="1"/>
  <c r="C4" i="8"/>
  <c r="E4" i="8" s="1"/>
  <c r="F89" i="6"/>
  <c r="F93" i="10"/>
  <c r="F88" i="10"/>
  <c r="C6" i="8"/>
  <c r="E6" i="8" s="1"/>
  <c r="C5" i="8"/>
  <c r="C9" i="8"/>
  <c r="E9" i="8" s="1"/>
  <c r="C8" i="3"/>
  <c r="C9" i="3" s="1"/>
  <c r="C12" i="8"/>
  <c r="E12" i="8" s="1"/>
  <c r="C7" i="8"/>
  <c r="E7" i="8" s="1"/>
  <c r="F84" i="6"/>
  <c r="C16" i="8" l="1"/>
  <c r="C17" i="8" s="1"/>
  <c r="C14" i="8"/>
  <c r="E5" i="8"/>
</calcChain>
</file>

<file path=xl/comments1.xml><?xml version="1.0" encoding="utf-8"?>
<comments xmlns="http://schemas.openxmlformats.org/spreadsheetml/2006/main">
  <authors>
    <author>HP ELITEBOOK</author>
  </authors>
  <commentList>
    <comment ref="H28" authorId="0" shapeId="0">
      <text>
        <r>
          <rPr>
            <b/>
            <sz val="9"/>
            <color indexed="81"/>
            <rFont val="Tahoma"/>
            <family val="2"/>
          </rPr>
          <t>HP ELITEBOOK:</t>
        </r>
        <r>
          <rPr>
            <sz val="9"/>
            <color indexed="81"/>
            <rFont val="Tahoma"/>
            <family val="2"/>
          </rPr>
          <t xml:space="preserve">
FALTA INCREMENTAR EN PAC 8536,13
</t>
        </r>
      </text>
    </comment>
    <comment ref="G56" authorId="0" shapeId="0">
      <text>
        <r>
          <rPr>
            <b/>
            <sz val="9"/>
            <color indexed="81"/>
            <rFont val="Tahoma"/>
            <family val="2"/>
          </rPr>
          <t>HP ELITEBOOK:</t>
        </r>
        <r>
          <rPr>
            <sz val="9"/>
            <color indexed="81"/>
            <rFont val="Tahoma"/>
            <family val="2"/>
          </rPr>
          <t xml:space="preserve">
NO CONSTA EN EL PAC
INCREMENTAR
</t>
        </r>
      </text>
    </comment>
  </commentList>
</comments>
</file>

<file path=xl/comments2.xml><?xml version="1.0" encoding="utf-8"?>
<comments xmlns="http://schemas.openxmlformats.org/spreadsheetml/2006/main">
  <authors>
    <author>HP ELITEBOOK</author>
  </authors>
  <commentList>
    <comment ref="H25" authorId="0" shapeId="0">
      <text>
        <r>
          <rPr>
            <b/>
            <sz val="9"/>
            <color indexed="81"/>
            <rFont val="Tahoma"/>
            <family val="2"/>
          </rPr>
          <t>HP ELITEBOOK:</t>
        </r>
        <r>
          <rPr>
            <sz val="9"/>
            <color indexed="81"/>
            <rFont val="Tahoma"/>
            <family val="2"/>
          </rPr>
          <t xml:space="preserve">
FALTA INCREMENTAR EN PAC 8536,13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</rPr>
          <t>HP ELITEBOOK:</t>
        </r>
        <r>
          <rPr>
            <sz val="9"/>
            <color indexed="81"/>
            <rFont val="Tahoma"/>
            <family val="2"/>
          </rPr>
          <t xml:space="preserve">
NO CONSTA EN EL PAC
INCREMENTAR
</t>
        </r>
      </text>
    </comment>
  </commentList>
</comments>
</file>

<file path=xl/comments3.xml><?xml version="1.0" encoding="utf-8"?>
<comments xmlns="http://schemas.openxmlformats.org/spreadsheetml/2006/main">
  <authors>
    <author>HP ELITEBOOK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HP ELITEBOOK:</t>
        </r>
        <r>
          <rPr>
            <sz val="9"/>
            <color indexed="81"/>
            <rFont val="Tahoma"/>
            <family val="2"/>
          </rPr>
          <t xml:space="preserve">
DEL SALDO BANCOS: 130973,76 - 750,75 IESS
</t>
        </r>
      </text>
    </comment>
  </commentList>
</comments>
</file>

<file path=xl/sharedStrings.xml><?xml version="1.0" encoding="utf-8"?>
<sst xmlns="http://schemas.openxmlformats.org/spreadsheetml/2006/main" count="549" uniqueCount="324">
  <si>
    <t>Proyecto de asistencia técnica y capacitación para el mejoramiento e impulso productivo</t>
  </si>
  <si>
    <t>CRONOGRAMA</t>
  </si>
  <si>
    <t>I TRIM</t>
  </si>
  <si>
    <t>II TRIM</t>
  </si>
  <si>
    <t>III TRIM</t>
  </si>
  <si>
    <t>IV TRIM</t>
  </si>
  <si>
    <t>TOTALES</t>
  </si>
  <si>
    <t>GADPRLP</t>
  </si>
  <si>
    <t>Mantenimiento preventivo rutinario de la vialidad parroquial</t>
  </si>
  <si>
    <t xml:space="preserve">Contratación de maquinaria para el mantenimiento vial </t>
  </si>
  <si>
    <t>Campamento vacacional para niños y jovenes de la parroquia para el fomento del arte, cultura y deporte</t>
  </si>
  <si>
    <t xml:space="preserve">Fiestas de parroquialización </t>
  </si>
  <si>
    <t>MONTOS TOTALES</t>
  </si>
  <si>
    <t>VULNERABLES</t>
  </si>
  <si>
    <t xml:space="preserve">GASTO CORRIENTE </t>
  </si>
  <si>
    <t>%</t>
  </si>
  <si>
    <t>MONTOS</t>
  </si>
  <si>
    <t>SUBTOTAL PRESUPUESTO - GASTO CORRIENTE</t>
  </si>
  <si>
    <t>Contratación de Tecnico de la Unidad de Planificación y Fisioterapia</t>
  </si>
  <si>
    <t>Gestión para elaborar los estudios definitivos para la construcción de la planta de oxidación de la parroquia</t>
  </si>
  <si>
    <t>Proyecto de Gestión de vialidad</t>
  </si>
  <si>
    <t>Gestión para el mantenimiento de las vias y calles urbanas de la parroquia</t>
  </si>
  <si>
    <t>Capacitación permanente en temas relacionados en seguridad ciudadana</t>
  </si>
  <si>
    <t>Activación y mantenimiento permanente de la brigada ciudadana de la parroquia</t>
  </si>
  <si>
    <t>Monitoreo y gestión permanente de implementación y funcionamiento de alarmas comunitarias</t>
  </si>
  <si>
    <t>Implementación y puesta en marcha del programa de gestión de riesgos de la parroquia</t>
  </si>
  <si>
    <t>Proyecto de  gestión de implementación del sistema de riego y riego tecnificado parcelario</t>
  </si>
  <si>
    <t xml:space="preserve">Actividades permanentes para el rescate de la memoria ancestral con actividades culturales en los cuatro sectores de la parroquia </t>
  </si>
  <si>
    <t>Actividades permanentes para fomentar el deporte en los espacios de la parroquia</t>
  </si>
  <si>
    <t>Actividades permanentes para la integración de personas vulnerables a actividades recreativas, sociales y culturales</t>
  </si>
  <si>
    <t>Gestión para la construcción del sistema de riego Tarao - Pungales</t>
  </si>
  <si>
    <t>OTRAS FUENTES DE FINANCIAMIENTO</t>
  </si>
  <si>
    <t>GADM GUANO</t>
  </si>
  <si>
    <t>GADPCH</t>
  </si>
  <si>
    <t>51.01.05</t>
  </si>
  <si>
    <t>51.02.03</t>
  </si>
  <si>
    <t>51.06.01</t>
  </si>
  <si>
    <t>51.06.02</t>
  </si>
  <si>
    <t>53.01.05</t>
  </si>
  <si>
    <t>53.07.01</t>
  </si>
  <si>
    <t>53.08.04</t>
  </si>
  <si>
    <t>53.08.05</t>
  </si>
  <si>
    <t>57.02.01</t>
  </si>
  <si>
    <t>57.02.03</t>
  </si>
  <si>
    <t>58.01.01</t>
  </si>
  <si>
    <t>58.01.04</t>
  </si>
  <si>
    <t>TRANSFERENCIAS Y DONACIONES CORRIENTES</t>
  </si>
  <si>
    <t xml:space="preserve">Sistema de comunicación del GAD La Providencia </t>
  </si>
  <si>
    <t>Gestión para la constucción de 1 Km de via La Providencia - Guanando</t>
  </si>
  <si>
    <t>COMPROMETIDO 2020</t>
  </si>
  <si>
    <t>PRESUPUESTO 2021</t>
  </si>
  <si>
    <t xml:space="preserve">Actividades permanentes de acompañamiento a la mujer embarazada y para madres con niños menores a tres años </t>
  </si>
  <si>
    <t>PARTIDAS</t>
  </si>
  <si>
    <t>CUENTAS CORRIENTES</t>
  </si>
  <si>
    <t xml:space="preserve">Remuneraciones Unificadas </t>
  </si>
  <si>
    <t xml:space="preserve">Decimo Tercer Sueldo </t>
  </si>
  <si>
    <t>51.02.04</t>
  </si>
  <si>
    <t>Decimo Cuarto Sueldo</t>
  </si>
  <si>
    <t>Fondos de reserva</t>
  </si>
  <si>
    <t xml:space="preserve">Aporte Patronal </t>
  </si>
  <si>
    <t xml:space="preserve">TOTAL GASTOS EN PERSONAL </t>
  </si>
  <si>
    <t>53.01.04</t>
  </si>
  <si>
    <t>Enegia Electrica</t>
  </si>
  <si>
    <t>Telecomunicaciones</t>
  </si>
  <si>
    <t xml:space="preserve">Desarrollo, Actualización de sistemas informaticos </t>
  </si>
  <si>
    <t>53.07.04</t>
  </si>
  <si>
    <t xml:space="preserve">Mantenimiento y Reparacion de equipos y sistemas informaticos </t>
  </si>
  <si>
    <t xml:space="preserve">Materiales de Oficina </t>
  </si>
  <si>
    <t xml:space="preserve">Materiales de Aseo </t>
  </si>
  <si>
    <t xml:space="preserve">BIENES Y SERVICIOS DE CONSUMO </t>
  </si>
  <si>
    <t>57.01.99</t>
  </si>
  <si>
    <t xml:space="preserve">Otros impuestos, tasas y contribuciones </t>
  </si>
  <si>
    <t xml:space="preserve">Seguros </t>
  </si>
  <si>
    <t xml:space="preserve">Comisiones Bancarias </t>
  </si>
  <si>
    <t xml:space="preserve">OTROS GASTOS CORRIENTES </t>
  </si>
  <si>
    <t>Al Gobierno Central</t>
  </si>
  <si>
    <t xml:space="preserve">A Gobiernos Autónomos </t>
  </si>
  <si>
    <t xml:space="preserve">TOTAL CORRIENTE </t>
  </si>
  <si>
    <t>CORRIENTE</t>
  </si>
  <si>
    <t>Adquicisión de materiales, herramientas e insumos para el mantenimiento de la infraestructura parroquial.</t>
  </si>
  <si>
    <t>Fortalecimiento, seguimiento y acompañamiento a las organizaciones de la parroquia.</t>
  </si>
  <si>
    <t>Adecuación de aceras de la parroquia.</t>
  </si>
  <si>
    <t>Gestión para realizar el saneamiento de las comunidades</t>
  </si>
  <si>
    <t>Mejoramiento de suelos y cultivos con la implementación técnica del fortalecimiento agropecuaria</t>
  </si>
  <si>
    <t>Contratación de estudios</t>
  </si>
  <si>
    <t>73.02.07</t>
  </si>
  <si>
    <t>73.06.06</t>
  </si>
  <si>
    <t>73.08.11</t>
  </si>
  <si>
    <t>73.04.18</t>
  </si>
  <si>
    <t>73.02.05</t>
  </si>
  <si>
    <t>73.02.16</t>
  </si>
  <si>
    <t>73.06.13</t>
  </si>
  <si>
    <t>PROGRAMA</t>
  </si>
  <si>
    <t>PROYECTO</t>
  </si>
  <si>
    <t>ACTIVIDAD</t>
  </si>
  <si>
    <t>PROGRAMA DE GESTIÓN DEL GOBIERNO PARROQUIAL LA PROVIDENCIA</t>
  </si>
  <si>
    <t>Proyecto permanente de optimización de los sevicios del GAD parroquial</t>
  </si>
  <si>
    <t>Capacitación al personal del GAD parroquial acorde a sus ambitos de trabajo</t>
  </si>
  <si>
    <t>La Providencia virtual</t>
  </si>
  <si>
    <t>Proyecto permanente de buen gobierno y participación ciudadana</t>
  </si>
  <si>
    <t>Actualización y complementación del Estatuto orgánico Funcional y Manual de Procesos</t>
  </si>
  <si>
    <t>Sistema de seguimiento del PDYOT e instrumentos de planificación</t>
  </si>
  <si>
    <t>Actualización y formulación de resoluciones de junta parroquial</t>
  </si>
  <si>
    <t>Transparencia de rendición de cuentas</t>
  </si>
  <si>
    <t>Proyecto permanente de implementación de instrumentos de ordenamiento territorial, planificación, gestión y financiamiento del desarrollo parroquial</t>
  </si>
  <si>
    <t>Actualización Del Plan de Desarrollo y Ordenamiento Territorial</t>
  </si>
  <si>
    <t>Cooperacion institucional e internacional rembolsable y no reembolsable</t>
  </si>
  <si>
    <t>Plan parcial para la activación túristica de la parroquia</t>
  </si>
  <si>
    <t>Proyecto de gestión de riesgos</t>
  </si>
  <si>
    <t>Formulacion del Plan de Gestión de Riesgos de la parroquia</t>
  </si>
  <si>
    <t>PROGRMA DE IMPLEMENTACIÓN, MEJORAMIENTO Y MANTENIMIENTO DE LOS ESPACIOS PÚBLICOS, RECREATIVOS Y TURISTICOS</t>
  </si>
  <si>
    <t>Proyecto de implementación y mantenimiento de espacios públicos, areas verdes y recreativas</t>
  </si>
  <si>
    <t>Red articulada de Áreas verdes y recreativas</t>
  </si>
  <si>
    <t>Repotenciación del espacio público a través del equipamiento cultural y acceso a internet gratuito en plazas</t>
  </si>
  <si>
    <t>Regeneracion de intersecciones y espacios viales urbanos</t>
  </si>
  <si>
    <t>Mantenimiento y conservacion de la infraestructura parroquial</t>
  </si>
  <si>
    <t>Adecuación de espacios e infraestructura parroquial para mejorar la gestión administrativa</t>
  </si>
  <si>
    <t xml:space="preserve">PROGRMA DE GESTIÓN DE IMPLEMENTACIÓN, MEJORAMIENTO Y MANTENTIMIENTO DEL SERVICIO DE AGUA POTABLE Y SANEAMIENTO AMBIENTAL </t>
  </si>
  <si>
    <t>Proyecto de gestion de implementación, mejoramiento y mantenimiento de los servicios de agua potable</t>
  </si>
  <si>
    <t>Constucción, ampliación y mejoramiento de las redes de agua potable y alcantarillado</t>
  </si>
  <si>
    <t>Proyecto de gestion de implementación, mejoramiento y mantenimiento de los servicios de manejo de los residuos sólidos</t>
  </si>
  <si>
    <t>Mejora del servicio de recoleccion de desechos sólidos</t>
  </si>
  <si>
    <t>Manejo alternativo de desechos órganicos e inorgánicos</t>
  </si>
  <si>
    <t>PROGRAMA PERMANTENTE DE MANTENIMIENTO VIAL</t>
  </si>
  <si>
    <t>Mejorar y mantener la vialidad rural y urbana de la parroquia</t>
  </si>
  <si>
    <t xml:space="preserve">PROGRAMA DE FOMENTO ECONÓMICO PRODUCTIVO </t>
  </si>
  <si>
    <t>Fortalecimiento e impulso a la producción agropecuaria</t>
  </si>
  <si>
    <t>Fortalecimiento e impulso a la producción de tejidos artesanales</t>
  </si>
  <si>
    <t>Producción local de abonos orgánicos</t>
  </si>
  <si>
    <t>Impulso al cultivo y manejo de nuevos productos y especies</t>
  </si>
  <si>
    <t>Fortalecimiento de la comercialización de la producción de la parroquia</t>
  </si>
  <si>
    <t>Impulso y apoyo para la implementación de procesos de calidad y certificación agropecuaria</t>
  </si>
  <si>
    <t>Proyecto de impulso y reactivación de la actividad económica parroquial</t>
  </si>
  <si>
    <t>Centro de Fomento Productivo y Comercial La Providencia</t>
  </si>
  <si>
    <t>Plan de desarrollo agropecuario y generación de imagen de marca</t>
  </si>
  <si>
    <t>Promoción a los agroprouctores, emprendedores y artesanos</t>
  </si>
  <si>
    <t>Promoción y difusión de la parroquia La Providencia, emprendimientos y espacios agroproductivos</t>
  </si>
  <si>
    <t>Feria de promoción productiva</t>
  </si>
  <si>
    <t>Plataforma virtual para la promoción y comercialización de productos y servicios  ofertados desde la parroquia</t>
  </si>
  <si>
    <t xml:space="preserve">Gestionar la implementación del proyecto de riego Tarau - Pungales </t>
  </si>
  <si>
    <t>Proyecto de asistencia para el impulso a la agregación de valor y encadenamiento productivo</t>
  </si>
  <si>
    <t>Capacitación y asistencia técnica en la transformación de alfalfa, mora, fresa y tomate de arbol</t>
  </si>
  <si>
    <t>Apoyo y asistencia técnica al sector artesanal</t>
  </si>
  <si>
    <t>Centro de fomento productivo</t>
  </si>
  <si>
    <t>Proyecto de capacitación para la empleabilidad</t>
  </si>
  <si>
    <t>Capacitación en servicios turísticos   a potenciales prestadores de servicio</t>
  </si>
  <si>
    <t>Capacitación a hombres  y mujeres en oficios:  panadería, pastelería, gastronomía, corte y confección o similares</t>
  </si>
  <si>
    <t>Capacitación a jóvenes bachilleres en prestación de servicios turísticos (guias), secretariado ejecutivo, contabilidad, enfermeria, diseño gráfico y publicidad, fotografía o similares</t>
  </si>
  <si>
    <t>Capacitaciones a artesanos de tejidos en procesos de optimización, marca, mercados o similares</t>
  </si>
  <si>
    <t>PROGRAMA DE GESTIÓN AMBIENTAL</t>
  </si>
  <si>
    <t>Proyecto de fortalecimiento de la conciencia ecológica de las actividades productivas, extractivas y aprovechamiento de los recursos naturales en la población</t>
  </si>
  <si>
    <t xml:space="preserve">Intervención en zonas de protección, recarga hídirca y zonas de riesgo </t>
  </si>
  <si>
    <t xml:space="preserve">Proyecto de gestion al monitoreo, control y sanción a las actividades productivas y extractivas </t>
  </si>
  <si>
    <t>Capacitación de agroproductores en manejo integral de suelos</t>
  </si>
  <si>
    <t>Regulación, monitoreo y sanción de las actividades productivas y extractivas a través de la articulación con las entidades competentes en el área</t>
  </si>
  <si>
    <t>Proyecto de gestión adecuada  de desechos y residuos</t>
  </si>
  <si>
    <t>Planta de tratamiento de aguas residuales domiciliarias y manejo de desechos en las comunidades</t>
  </si>
  <si>
    <t>Proyecto de capacitación en prevención, mitigación de riesgos, impactos del cambio climático y resiliencia</t>
  </si>
  <si>
    <t>Capacitación en prevención, mitigación de riesgos, impactos del cambio climático y resiliencia</t>
  </si>
  <si>
    <t>PROGRAMA DE GESTION DE PREVENCIÓN Y PROMOCIÓN EN SALUD</t>
  </si>
  <si>
    <t>Proyecto de prevención y promoción para la prevención del embarazo en adolescentes, desnutrición y alimentación saludable</t>
  </si>
  <si>
    <t>Prevencion del embarazo en adolescentes</t>
  </si>
  <si>
    <t>Prevención de la desnutrición crónica en niños y niñas menores de 5 años</t>
  </si>
  <si>
    <t>Alimentación saludable para la prevención de enfermedades</t>
  </si>
  <si>
    <t>PROGRAMA DE EJERCICIO, DEPORTE Y ACTIVIDADES RECREATIVAS</t>
  </si>
  <si>
    <t xml:space="preserve">Proyecto de jornadas vacacionales deportivas y recreacionales </t>
  </si>
  <si>
    <t xml:space="preserve">Jornadas vacacionales deportivas y recreacionales </t>
  </si>
  <si>
    <t>Trail de montaña "La Ruta del Inca"</t>
  </si>
  <si>
    <t>La Providencia somos todos, "a pedalear por la salud"</t>
  </si>
  <si>
    <t>Campeonato de fulbol parroquial, "integrando a nuestra gente</t>
  </si>
  <si>
    <t>PROGRAMA DE PROMOCION Y CONSERVACIÓN DEL PATRIMONIO CULTURAL TANGIBLE, INTANGIBLE Y NATURAL</t>
  </si>
  <si>
    <t xml:space="preserve">Proyecto de  difusión y conservación del patrimonio natural y cultural </t>
  </si>
  <si>
    <t>Plan de difusión y conservación del patrimonio natural y cultural</t>
  </si>
  <si>
    <t>Proyecto de rescate de la cultura y memoria ancestral</t>
  </si>
  <si>
    <t>Conservación de las tradiciones y festividades de la cabecera parroquial y las comunidades</t>
  </si>
  <si>
    <t>PROGRAMA DE ATENCIÓN Y VINCULACIÓN DE GRUPOS PRIORITARIOS Y VULNERABLES</t>
  </si>
  <si>
    <t>Proyecto Sembrando Valores</t>
  </si>
  <si>
    <t>Actividades de concientización y prevención de riesgos en niños y adolescentes</t>
  </si>
  <si>
    <t>Proyecto Alegria de Vivir y Abrazo Fraterno</t>
  </si>
  <si>
    <t>Atención integral al adulto mayor</t>
  </si>
  <si>
    <t>Proyecto de atención integral Ciclo de Vida</t>
  </si>
  <si>
    <t>Atención integral niños de 0 a 3 años</t>
  </si>
  <si>
    <t>Proyecto Mujer no estás Sola</t>
  </si>
  <si>
    <t>Atención integral a la mujer embarazada</t>
  </si>
  <si>
    <t>Proyecto de atención a personas en riesgo social y con enfermedades terminales o catastróficas</t>
  </si>
  <si>
    <t>Atención integral a personas en riesgo social y con enfermedades catastróficas</t>
  </si>
  <si>
    <t>ACTIVIDAD ESPECIFICA</t>
  </si>
  <si>
    <t>Urbanización y embellecimiento para la regeneración urbana</t>
  </si>
  <si>
    <t>Capacitación para incorporar valor agregado a los productos para su comercialización.</t>
  </si>
  <si>
    <t>Gestión de protección ambiental y reforestación</t>
  </si>
  <si>
    <t>Conservación de la franja agricola a travez de Implementación de buenas practicas agricolas</t>
  </si>
  <si>
    <t>PARTIDA PRESUPUESTARIA</t>
  </si>
  <si>
    <t>73.06.12</t>
  </si>
  <si>
    <t>73.06.01</t>
  </si>
  <si>
    <t>73.08.03</t>
  </si>
  <si>
    <t xml:space="preserve">Maquinaria y Equipo  Instalacion, Mantenimiento y Reparacion </t>
  </si>
  <si>
    <t>73.04.04</t>
  </si>
  <si>
    <t>PROVISIÓN INGRESOS CEMENTERIO, TRILLADORA Y FISIOTERAPIA</t>
  </si>
  <si>
    <t>CUENENTAS POR PAGAR IMPUESTO RENTA + IVA</t>
  </si>
  <si>
    <t>José Iván Pérez Barreto</t>
  </si>
  <si>
    <t>Gladys Raquel Bonilla Michuy</t>
  </si>
  <si>
    <t>Natali Carolina Maldonado Chauca</t>
  </si>
  <si>
    <t>Primer Vocal</t>
  </si>
  <si>
    <t>Luz Jimena Guerrero Granizo</t>
  </si>
  <si>
    <t>Segundo Vocal</t>
  </si>
  <si>
    <t>José Alfredo LLamuca León</t>
  </si>
  <si>
    <t>Tercer Vocal</t>
  </si>
  <si>
    <t>Mónica Sevilla Arcos</t>
  </si>
  <si>
    <t>Unidad Técnica de Planificación</t>
  </si>
  <si>
    <t xml:space="preserve">Presidente </t>
  </si>
  <si>
    <t xml:space="preserve">Vicepresidenta </t>
  </si>
  <si>
    <t>Mariana Lucila Zumba Guijarro</t>
  </si>
  <si>
    <t>Secretaria / Tesorera</t>
  </si>
  <si>
    <t>PLAN OPERATIVO ANUAL 2022</t>
  </si>
  <si>
    <t>ASIGNACIÓN GAD GUANO 2022</t>
  </si>
  <si>
    <t>ASIGNACION GAD PROVINCIAL 2022</t>
  </si>
  <si>
    <t>COMPROMETIDO 2021</t>
  </si>
  <si>
    <t>PRESUPUESTO 2022</t>
  </si>
  <si>
    <t>Mejoramiento de las vallas del parterre San Viciente Ferrere e iluminación</t>
  </si>
  <si>
    <t xml:space="preserve">Construcción de 1 cubierta </t>
  </si>
  <si>
    <t>POR DISTRIBUIR</t>
  </si>
  <si>
    <t>TOTAL ASIGNADO</t>
  </si>
  <si>
    <t>TOTAL DISTRIBUIDO</t>
  </si>
  <si>
    <t>PRESUPUESTO ASIGNADO</t>
  </si>
  <si>
    <t>TOTAL PRESUPUESTO PARA INVERSION</t>
  </si>
  <si>
    <t>TOTAL PRESUPUESTO 2022</t>
  </si>
  <si>
    <t>DISTRIBUCIÓN DEL GOBIERNO PARROQUIAL (PRESUPUESO TOTAL DE LA PARROQUIA (USD) 2022</t>
  </si>
  <si>
    <t>PRESUPUESTO PARTICIPATIVO 2022</t>
  </si>
  <si>
    <t>Regeneración de los senderos turísiticos de la parroquia</t>
  </si>
  <si>
    <t>73.01.05</t>
  </si>
  <si>
    <t>Internet espacios publicos</t>
  </si>
  <si>
    <t>Gastos para mantenimiento de infrestructura</t>
  </si>
  <si>
    <t>73.04.17</t>
  </si>
  <si>
    <t>75.01.03</t>
  </si>
  <si>
    <t>73.02.49</t>
  </si>
  <si>
    <t>Eventos publicos y promocionales</t>
  </si>
  <si>
    <t>Asignacion presupuestaria 2022</t>
  </si>
  <si>
    <t>Presupuesto Comprometido 2022</t>
  </si>
  <si>
    <t>96,02,01</t>
  </si>
  <si>
    <t>Materiales de oficina</t>
  </si>
  <si>
    <t>73,08,04</t>
  </si>
  <si>
    <t>73.01.03</t>
  </si>
  <si>
    <t>Construcción de 2 tramos de alcantarillado pluvial y mano de obra para bordillos y adoquines</t>
  </si>
  <si>
    <t>Construcción de cubiertas</t>
  </si>
  <si>
    <t>96.02.01</t>
  </si>
  <si>
    <t>75.01.07</t>
  </si>
  <si>
    <t>Adquicisión de maquinaria trilladora</t>
  </si>
  <si>
    <t>84.01.04</t>
  </si>
  <si>
    <t>Servicios Personales por Contrato</t>
  </si>
  <si>
    <t>71.05.10</t>
  </si>
  <si>
    <t>Capacitación e impulso a los artesanos</t>
  </si>
  <si>
    <t>Adquisicion de infocus, microfonos y mantenimiento de equipos</t>
  </si>
  <si>
    <t>Adquisicion de motoguadaña</t>
  </si>
  <si>
    <t>insumos quimicos y orgánicos</t>
  </si>
  <si>
    <t>73.08.19</t>
  </si>
  <si>
    <t>SUELDOS</t>
  </si>
  <si>
    <t>PRESIDENTE</t>
  </si>
  <si>
    <t>VOCALES</t>
  </si>
  <si>
    <t xml:space="preserve">SECRETARIA </t>
  </si>
  <si>
    <t xml:space="preserve">PRESUPUESTO DE INVERSION </t>
  </si>
  <si>
    <t>SERVICIOS PERSONALES POR CONTRATO</t>
  </si>
  <si>
    <t>GASTOS EN PERSONAL PARA INVESION</t>
  </si>
  <si>
    <t>TELECOMUNICACIONES</t>
  </si>
  <si>
    <t>ESPECTACULOS CULTURALES Y SOCIALES</t>
  </si>
  <si>
    <t>DIFUSION, INFORMACION Y PUBLICIDAD</t>
  </si>
  <si>
    <t>SERVICIO DE VOLUNTARIADO</t>
  </si>
  <si>
    <t>GTOS. EN MAQUINARIA MANTENIMIENTO Y REPARACION</t>
  </si>
  <si>
    <t>MANTENIMIENTO Y REPARACION GTOS. DE INFRAESTRUCTURA</t>
  </si>
  <si>
    <t>MANTENIMIENTO DE AREAS VERDES Y ARREGLO DE VIAS INTERNAS</t>
  </si>
  <si>
    <t>CONSULTORIA E INVESTIGACION ESPECIALIZADA</t>
  </si>
  <si>
    <t>HONORARIOS PROFESIONALES</t>
  </si>
  <si>
    <t>CAPACITACION A SERVIDORES PUBLICOS</t>
  </si>
  <si>
    <t>COMBUSTIBLES Y LUBRICANTES</t>
  </si>
  <si>
    <t>73.08.04</t>
  </si>
  <si>
    <t>MATERIALES DE OFICINA</t>
  </si>
  <si>
    <t>MATERIALES DE CONSTRUCCION, ELECTRICOS, PLOMERIA Y CARPINTERIA</t>
  </si>
  <si>
    <t>INSUMOS QUIMICOS Y ORGANICOS</t>
  </si>
  <si>
    <t>BIENES Y SERVICIOS PARA INVERSION</t>
  </si>
  <si>
    <t>75.01.04</t>
  </si>
  <si>
    <t xml:space="preserve">URBANIZACION Y ENBELLECIMIENTO </t>
  </si>
  <si>
    <t>MEJORAMIENTO DEL MIRADOR TURISTICO LA PROVIDENCIA</t>
  </si>
  <si>
    <t>OBRAS PUBLICAS</t>
  </si>
  <si>
    <t>AL SECTOR PUBLICO FINANCIERO</t>
  </si>
  <si>
    <t xml:space="preserve">AMORTIZACION DE LA DEUDA PUBLICA </t>
  </si>
  <si>
    <t>TOTAL INVERSION</t>
  </si>
  <si>
    <t>TOTAL PRESUPUESTO 2023</t>
  </si>
  <si>
    <t>RECONSTRUCCION DEL CERRAMIENTO DEL CEMENTERIO</t>
  </si>
  <si>
    <t>ABRIL</t>
  </si>
  <si>
    <t>MARZO</t>
  </si>
  <si>
    <t>FEBRERO</t>
  </si>
  <si>
    <t>ENERO</t>
  </si>
  <si>
    <t>MAYO</t>
  </si>
  <si>
    <t>EGRESOS</t>
  </si>
  <si>
    <t>INGRESOS</t>
  </si>
  <si>
    <t>SALDO</t>
  </si>
  <si>
    <t>INVERSION</t>
  </si>
  <si>
    <t>SALDO A MAYO</t>
  </si>
  <si>
    <t>CONSEJO PROVINCIAL</t>
  </si>
  <si>
    <t>PRESUPUESTO 2023</t>
  </si>
  <si>
    <t>SALDO TOTAL</t>
  </si>
  <si>
    <t>SEGUNDA PLANTA DE LA CASA COMUNAL PUNGAL EL QUINCHE</t>
  </si>
  <si>
    <t>ADULTOS MAYORES</t>
  </si>
  <si>
    <t xml:space="preserve">ADQUISICION INSUMOS PARA FISIOTERAPIA </t>
  </si>
  <si>
    <t>73.08.02</t>
  </si>
  <si>
    <t>73.08</t>
  </si>
  <si>
    <t>VESTUARIO, LENCERÍA, PRENDAS DE PROTECCIÓN, INSUMOS Y ACCESORIOS PARA UNIFORMES DEL PERSONAL DE PROTECCIÓN</t>
  </si>
  <si>
    <t>73.08.13</t>
  </si>
  <si>
    <t>REPUESTOS Y ACCESORIOS</t>
  </si>
  <si>
    <t>CAMBIO Y MANTENIMIENTO DE LOS BASUREROS</t>
  </si>
  <si>
    <t>84.01.06</t>
  </si>
  <si>
    <t>MAQUINARIA Y EQUIPO (TRILLADORA)</t>
  </si>
  <si>
    <t>MAQUINARIA Y EQUIPO (CAJAS AMPLIFICADAS SALON DE ACTOS)</t>
  </si>
  <si>
    <t>MOBILIARIO (SILLAS)</t>
  </si>
  <si>
    <t>99.01.01</t>
  </si>
  <si>
    <t>OBLIGACIONES DE EJERCICIOS ANTERIORES POR EGRESOS DE PERSONAL</t>
  </si>
  <si>
    <t>OTROS PASIVOS</t>
  </si>
  <si>
    <t>CONSTRUCCIONES Y EDIFICACIONES (GRADAS GRUTA SAN JOSE)</t>
  </si>
  <si>
    <t xml:space="preserve">BIENES Y SERVICIO PARA LA INVERSION </t>
  </si>
  <si>
    <t>SEÑALETICA TURISTICA ( SAN MIGUEL)</t>
  </si>
  <si>
    <t>PRESUPUESTO CORRIENTE</t>
  </si>
  <si>
    <t>MAQUINARIA Y EQUIPO (impresora, infocus, microfonos, parlantes)</t>
  </si>
  <si>
    <t>MAQUINARIA Y EQUIPO (computadora)</t>
  </si>
  <si>
    <t>MAQUINARIA Y EQUIPO</t>
  </si>
  <si>
    <t>PLAN OPERATIVO ANUAL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</si>
</sst>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(&quot;$&quot;\ * #,##0.00_);_(&quot;$&quot;\ * \(#,##0.00\);_(&quot;$&quot;\ * &quot;-&quot;??_);_(@_)"/>
    <numFmt numFmtId="165" formatCode="_ * #,##0_ ;_ * \-#,##0_ ;_ * &quot;-&quot;??_ ;_ @_ 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0C2B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D2D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2">
    <xf numFmtId="0" fontId="0" fillId="0" borderId="0" xfId="0"/>
    <xf numFmtId="0" fontId="1" fillId="3" borderId="1" xfId="0" applyFont="1" applyFill="1" applyBorder="1"/>
    <xf numFmtId="164" fontId="0" fillId="3" borderId="1" xfId="1" applyFont="1" applyFill="1" applyBorder="1"/>
    <xf numFmtId="0" fontId="0" fillId="2" borderId="1" xfId="0" applyFill="1" applyBorder="1"/>
    <xf numFmtId="164" fontId="0" fillId="2" borderId="1" xfId="1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/>
    </xf>
    <xf numFmtId="164" fontId="0" fillId="0" borderId="0" xfId="1" applyFont="1"/>
    <xf numFmtId="10" fontId="0" fillId="3" borderId="1" xfId="0" applyNumberFormat="1" applyFill="1" applyBorder="1"/>
    <xf numFmtId="164" fontId="0" fillId="6" borderId="5" xfId="1" applyFont="1" applyFill="1" applyBorder="1" applyAlignment="1">
      <alignment vertical="center"/>
    </xf>
    <xf numFmtId="0" fontId="0" fillId="4" borderId="1" xfId="0" applyFill="1" applyBorder="1"/>
    <xf numFmtId="44" fontId="0" fillId="4" borderId="1" xfId="0" applyNumberFormat="1" applyFill="1" applyBorder="1"/>
    <xf numFmtId="10" fontId="0" fillId="4" borderId="1" xfId="0" applyNumberFormat="1" applyFill="1" applyBorder="1"/>
    <xf numFmtId="0" fontId="0" fillId="4" borderId="0" xfId="0" applyFill="1"/>
    <xf numFmtId="164" fontId="0" fillId="4" borderId="0" xfId="1" applyFont="1" applyFill="1"/>
    <xf numFmtId="0" fontId="3" fillId="0" borderId="1" xfId="0" applyFont="1" applyBorder="1" applyAlignment="1">
      <alignment horizontal="left" vertical="center" wrapText="1"/>
    </xf>
    <xf numFmtId="164" fontId="3" fillId="0" borderId="1" xfId="1" applyFont="1" applyFill="1" applyBorder="1" applyAlignment="1">
      <alignment vertical="center" wrapText="1"/>
    </xf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1" fillId="0" borderId="1" xfId="0" applyFont="1" applyBorder="1"/>
    <xf numFmtId="2" fontId="1" fillId="0" borderId="1" xfId="0" applyNumberFormat="1" applyFont="1" applyBorder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2" fontId="1" fillId="8" borderId="1" xfId="0" applyNumberFormat="1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64" fontId="1" fillId="0" borderId="3" xfId="0" applyNumberFormat="1" applyFont="1" applyBorder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1" xfId="0" applyBorder="1" applyAlignment="1">
      <alignment wrapText="1"/>
    </xf>
    <xf numFmtId="0" fontId="1" fillId="0" borderId="0" xfId="0" applyFont="1"/>
    <xf numFmtId="0" fontId="0" fillId="10" borderId="1" xfId="0" applyFill="1" applyBorder="1" applyAlignment="1">
      <alignment vertical="center" wrapText="1"/>
    </xf>
    <xf numFmtId="0" fontId="3" fillId="10" borderId="1" xfId="0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  <xf numFmtId="164" fontId="3" fillId="0" borderId="7" xfId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1" applyFont="1" applyFill="1" applyBorder="1" applyAlignment="1">
      <alignment vertical="center"/>
    </xf>
    <xf numFmtId="164" fontId="0" fillId="0" borderId="0" xfId="0" applyNumberFormat="1"/>
    <xf numFmtId="44" fontId="0" fillId="0" borderId="0" xfId="0" applyNumberFormat="1"/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65" fontId="2" fillId="0" borderId="1" xfId="3" applyNumberFormat="1" applyFont="1" applyFill="1" applyBorder="1" applyAlignment="1">
      <alignment horizontal="center" vertical="center" wrapText="1"/>
    </xf>
    <xf numFmtId="164" fontId="0" fillId="0" borderId="1" xfId="1" applyFont="1" applyBorder="1"/>
    <xf numFmtId="0" fontId="0" fillId="0" borderId="1" xfId="0" applyBorder="1" applyAlignment="1">
      <alignment horizontal="left"/>
    </xf>
    <xf numFmtId="0" fontId="10" fillId="0" borderId="1" xfId="0" applyFont="1" applyBorder="1" applyAlignment="1">
      <alignment horizontal="left"/>
    </xf>
    <xf numFmtId="164" fontId="1" fillId="0" borderId="1" xfId="1" applyFont="1" applyBorder="1"/>
    <xf numFmtId="0" fontId="0" fillId="0" borderId="1" xfId="0" applyBorder="1" applyAlignment="1">
      <alignment horizont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8" xfId="0" applyBorder="1"/>
    <xf numFmtId="164" fontId="3" fillId="17" borderId="1" xfId="1" applyFont="1" applyFill="1" applyBorder="1" applyAlignment="1">
      <alignment vertical="center" wrapText="1"/>
    </xf>
    <xf numFmtId="0" fontId="0" fillId="10" borderId="2" xfId="0" applyFill="1" applyBorder="1" applyAlignment="1">
      <alignment horizontal="left" vertical="center" wrapText="1"/>
    </xf>
    <xf numFmtId="10" fontId="0" fillId="0" borderId="0" xfId="0" applyNumberFormat="1"/>
    <xf numFmtId="0" fontId="0" fillId="6" borderId="1" xfId="0" applyFill="1" applyBorder="1" applyAlignment="1">
      <alignment wrapText="1"/>
    </xf>
    <xf numFmtId="164" fontId="0" fillId="6" borderId="1" xfId="1" applyFont="1" applyFill="1" applyBorder="1"/>
    <xf numFmtId="0" fontId="1" fillId="6" borderId="3" xfId="0" applyFont="1" applyFill="1" applyBorder="1" applyAlignment="1">
      <alignment vertical="center" wrapText="1"/>
    </xf>
    <xf numFmtId="10" fontId="0" fillId="0" borderId="1" xfId="0" applyNumberFormat="1" applyBorder="1"/>
    <xf numFmtId="10" fontId="6" fillId="0" borderId="0" xfId="0" applyNumberFormat="1" applyFont="1" applyAlignment="1">
      <alignment vertical="center"/>
    </xf>
    <xf numFmtId="10" fontId="4" fillId="3" borderId="2" xfId="0" applyNumberFormat="1" applyFont="1" applyFill="1" applyBorder="1" applyAlignment="1">
      <alignment horizontal="left" vertical="center" wrapText="1"/>
    </xf>
    <xf numFmtId="10" fontId="0" fillId="11" borderId="1" xfId="0" applyNumberFormat="1" applyFill="1" applyBorder="1" applyAlignment="1">
      <alignment horizontal="left" vertical="center" wrapText="1"/>
    </xf>
    <xf numFmtId="10" fontId="4" fillId="12" borderId="1" xfId="0" applyNumberFormat="1" applyFont="1" applyFill="1" applyBorder="1" applyAlignment="1">
      <alignment vertical="center" wrapText="1"/>
    </xf>
    <xf numFmtId="10" fontId="0" fillId="12" borderId="1" xfId="0" applyNumberFormat="1" applyFill="1" applyBorder="1" applyAlignment="1">
      <alignment horizontal="left" vertical="center" wrapText="1"/>
    </xf>
    <xf numFmtId="10" fontId="0" fillId="15" borderId="1" xfId="0" applyNumberFormat="1" applyFill="1" applyBorder="1" applyAlignment="1">
      <alignment horizontal="left" vertical="center" wrapText="1"/>
    </xf>
    <xf numFmtId="10" fontId="4" fillId="16" borderId="1" xfId="0" applyNumberFormat="1" applyFont="1" applyFill="1" applyBorder="1" applyAlignment="1">
      <alignment horizontal="left" vertical="center" wrapText="1"/>
    </xf>
    <xf numFmtId="10" fontId="4" fillId="16" borderId="2" xfId="0" applyNumberFormat="1" applyFont="1" applyFill="1" applyBorder="1" applyAlignment="1">
      <alignment horizontal="left" vertical="center" wrapText="1"/>
    </xf>
    <xf numFmtId="10" fontId="4" fillId="16" borderId="1" xfId="0" applyNumberFormat="1" applyFont="1" applyFill="1" applyBorder="1" applyAlignment="1">
      <alignment vertical="center" wrapText="1"/>
    </xf>
    <xf numFmtId="10" fontId="0" fillId="0" borderId="0" xfId="2" applyNumberFormat="1" applyFont="1"/>
    <xf numFmtId="0" fontId="15" fillId="0" borderId="0" xfId="0" applyFont="1"/>
    <xf numFmtId="10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9" borderId="1" xfId="0" applyFont="1" applyFill="1" applyBorder="1" applyAlignment="1">
      <alignment vertical="center" wrapText="1"/>
    </xf>
    <xf numFmtId="10" fontId="16" fillId="0" borderId="1" xfId="2" applyNumberFormat="1" applyFont="1" applyBorder="1" applyAlignment="1">
      <alignment horizontal="center" vertical="center"/>
    </xf>
    <xf numFmtId="164" fontId="16" fillId="0" borderId="1" xfId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44" fontId="16" fillId="0" borderId="1" xfId="0" applyNumberFormat="1" applyFont="1" applyBorder="1" applyAlignment="1">
      <alignment horizontal="center" vertical="center"/>
    </xf>
    <xf numFmtId="0" fontId="18" fillId="3" borderId="1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vertical="center" wrapText="1"/>
    </xf>
    <xf numFmtId="0" fontId="15" fillId="11" borderId="2" xfId="0" applyFont="1" applyFill="1" applyBorder="1" applyAlignment="1">
      <alignment vertical="center" wrapText="1"/>
    </xf>
    <xf numFmtId="0" fontId="18" fillId="12" borderId="1" xfId="0" applyFont="1" applyFill="1" applyBorder="1" applyAlignment="1">
      <alignment vertical="center" wrapText="1"/>
    </xf>
    <xf numFmtId="0" fontId="15" fillId="13" borderId="1" xfId="0" applyFont="1" applyFill="1" applyBorder="1" applyAlignment="1">
      <alignment vertical="center" wrapText="1"/>
    </xf>
    <xf numFmtId="0" fontId="15" fillId="14" borderId="1" xfId="0" applyFont="1" applyFill="1" applyBorder="1" applyAlignment="1">
      <alignment vertical="center" wrapText="1"/>
    </xf>
    <xf numFmtId="0" fontId="15" fillId="15" borderId="2" xfId="0" applyFont="1" applyFill="1" applyBorder="1" applyAlignment="1">
      <alignment vertical="center" wrapText="1"/>
    </xf>
    <xf numFmtId="0" fontId="18" fillId="16" borderId="1" xfId="0" applyFont="1" applyFill="1" applyBorder="1" applyAlignment="1">
      <alignment vertical="center" wrapText="1"/>
    </xf>
    <xf numFmtId="43" fontId="0" fillId="0" borderId="0" xfId="3" applyFont="1" applyBorder="1"/>
    <xf numFmtId="0" fontId="0" fillId="7" borderId="0" xfId="0" applyFill="1"/>
    <xf numFmtId="0" fontId="3" fillId="10" borderId="4" xfId="0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0" xfId="0" applyNumberFormat="1"/>
    <xf numFmtId="0" fontId="16" fillId="0" borderId="1" xfId="0" applyFont="1" applyBorder="1"/>
    <xf numFmtId="0" fontId="15" fillId="0" borderId="1" xfId="0" applyFont="1" applyBorder="1"/>
    <xf numFmtId="0" fontId="21" fillId="0" borderId="1" xfId="0" applyFont="1" applyBorder="1" applyAlignment="1">
      <alignment horizontal="center"/>
    </xf>
    <xf numFmtId="2" fontId="21" fillId="0" borderId="1" xfId="0" applyNumberFormat="1" applyFont="1" applyBorder="1"/>
    <xf numFmtId="0" fontId="22" fillId="0" borderId="1" xfId="0" applyFont="1" applyBorder="1" applyAlignment="1">
      <alignment horizontal="center"/>
    </xf>
    <xf numFmtId="2" fontId="22" fillId="0" borderId="1" xfId="0" applyNumberFormat="1" applyFont="1" applyBorder="1"/>
    <xf numFmtId="0" fontId="23" fillId="0" borderId="1" xfId="0" applyFont="1" applyBorder="1" applyAlignment="1">
      <alignment horizontal="center"/>
    </xf>
    <xf numFmtId="2" fontId="23" fillId="0" borderId="1" xfId="0" applyNumberFormat="1" applyFont="1" applyBorder="1"/>
    <xf numFmtId="2" fontId="4" fillId="0" borderId="1" xfId="0" applyNumberFormat="1" applyFont="1" applyBorder="1"/>
    <xf numFmtId="2" fontId="24" fillId="0" borderId="1" xfId="0" applyNumberFormat="1" applyFont="1" applyBorder="1"/>
    <xf numFmtId="2" fontId="25" fillId="0" borderId="0" xfId="0" applyNumberFormat="1" applyFont="1"/>
    <xf numFmtId="2" fontId="25" fillId="0" borderId="0" xfId="0" applyNumberFormat="1" applyFont="1" applyAlignment="1">
      <alignment horizontal="center"/>
    </xf>
    <xf numFmtId="2" fontId="24" fillId="0" borderId="0" xfId="0" applyNumberFormat="1" applyFont="1"/>
    <xf numFmtId="0" fontId="26" fillId="0" borderId="0" xfId="0" applyFont="1"/>
    <xf numFmtId="2" fontId="0" fillId="17" borderId="0" xfId="0" applyNumberFormat="1" applyFill="1"/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0" fontId="7" fillId="5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2" fillId="0" borderId="6" xfId="1" applyFont="1" applyFill="1" applyBorder="1" applyAlignment="1">
      <alignment horizontal="center" vertical="center" wrapText="1"/>
    </xf>
    <xf numFmtId="164" fontId="2" fillId="0" borderId="7" xfId="1" applyFont="1" applyFill="1" applyBorder="1" applyAlignment="1">
      <alignment horizontal="center" vertical="center" wrapText="1"/>
    </xf>
    <xf numFmtId="164" fontId="2" fillId="0" borderId="2" xfId="1" applyFont="1" applyFill="1" applyBorder="1" applyAlignment="1">
      <alignment horizontal="center" vertical="center" wrapText="1"/>
    </xf>
    <xf numFmtId="164" fontId="2" fillId="0" borderId="4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10" borderId="2" xfId="0" applyFill="1" applyBorder="1" applyAlignment="1">
      <alignment horizontal="left" vertical="center" wrapText="1"/>
    </xf>
    <xf numFmtId="0" fontId="0" fillId="10" borderId="4" xfId="0" applyFill="1" applyBorder="1" applyAlignment="1">
      <alignment horizontal="left" vertical="center" wrapText="1"/>
    </xf>
    <xf numFmtId="0" fontId="0" fillId="10" borderId="3" xfId="0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10" fontId="4" fillId="3" borderId="1" xfId="0" applyNumberFormat="1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left" vertical="center" wrapText="1"/>
    </xf>
    <xf numFmtId="0" fontId="3" fillId="10" borderId="3" xfId="0" applyFont="1" applyFill="1" applyBorder="1" applyAlignment="1">
      <alignment horizontal="left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left" vertical="center" wrapText="1"/>
    </xf>
    <xf numFmtId="10" fontId="3" fillId="9" borderId="2" xfId="0" applyNumberFormat="1" applyFont="1" applyFill="1" applyBorder="1" applyAlignment="1">
      <alignment horizontal="left" vertical="center" wrapText="1"/>
    </xf>
    <xf numFmtId="10" fontId="3" fillId="9" borderId="4" xfId="0" applyNumberFormat="1" applyFont="1" applyFill="1" applyBorder="1" applyAlignment="1">
      <alignment horizontal="left" vertical="center" wrapText="1"/>
    </xf>
    <xf numFmtId="10" fontId="3" fillId="9" borderId="3" xfId="0" applyNumberFormat="1" applyFont="1" applyFill="1" applyBorder="1" applyAlignment="1">
      <alignment horizontal="left" vertical="center" wrapText="1"/>
    </xf>
    <xf numFmtId="0" fontId="0" fillId="11" borderId="2" xfId="0" applyFill="1" applyBorder="1" applyAlignment="1">
      <alignment horizontal="left" vertical="center" wrapText="1"/>
    </xf>
    <xf numFmtId="0" fontId="0" fillId="11" borderId="4" xfId="0" applyFill="1" applyBorder="1" applyAlignment="1">
      <alignment horizontal="left" vertical="center" wrapText="1"/>
    </xf>
    <xf numFmtId="0" fontId="0" fillId="11" borderId="3" xfId="0" applyFill="1" applyBorder="1" applyAlignment="1">
      <alignment horizontal="left" vertical="center" wrapText="1"/>
    </xf>
    <xf numFmtId="10" fontId="0" fillId="11" borderId="1" xfId="0" applyNumberForma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10" fontId="4" fillId="3" borderId="2" xfId="0" applyNumberFormat="1" applyFont="1" applyFill="1" applyBorder="1" applyAlignment="1">
      <alignment horizontal="left" vertical="center" wrapText="1"/>
    </xf>
    <xf numFmtId="10" fontId="4" fillId="3" borderId="4" xfId="0" applyNumberFormat="1" applyFont="1" applyFill="1" applyBorder="1" applyAlignment="1">
      <alignment horizontal="left" vertical="center" wrapText="1"/>
    </xf>
    <xf numFmtId="10" fontId="4" fillId="3" borderId="3" xfId="0" applyNumberFormat="1" applyFont="1" applyFill="1" applyBorder="1" applyAlignment="1">
      <alignment horizontal="lef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5" borderId="3" xfId="0" applyFill="1" applyBorder="1" applyAlignment="1">
      <alignment horizontal="center" vertical="center" wrapText="1"/>
    </xf>
    <xf numFmtId="10" fontId="0" fillId="15" borderId="2" xfId="0" applyNumberFormat="1" applyFill="1" applyBorder="1" applyAlignment="1">
      <alignment horizontal="left" vertical="center" wrapText="1"/>
    </xf>
    <xf numFmtId="10" fontId="0" fillId="15" borderId="3" xfId="0" applyNumberForma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10" fontId="4" fillId="12" borderId="1" xfId="0" applyNumberFormat="1" applyFont="1" applyFill="1" applyBorder="1" applyAlignment="1">
      <alignment horizontal="left" vertical="center" wrapText="1"/>
    </xf>
    <xf numFmtId="10" fontId="0" fillId="12" borderId="2" xfId="0" applyNumberFormat="1" applyFill="1" applyBorder="1" applyAlignment="1">
      <alignment horizontal="left" vertical="center" wrapText="1"/>
    </xf>
    <xf numFmtId="10" fontId="0" fillId="12" borderId="3" xfId="0" applyNumberFormat="1" applyFill="1" applyBorder="1" applyAlignment="1">
      <alignment horizontal="left" vertical="center" wrapText="1"/>
    </xf>
    <xf numFmtId="0" fontId="0" fillId="13" borderId="1" xfId="0" applyFill="1" applyBorder="1" applyAlignment="1">
      <alignment horizontal="left" vertical="center" wrapText="1"/>
    </xf>
    <xf numFmtId="10" fontId="0" fillId="13" borderId="1" xfId="0" applyNumberFormat="1" applyFill="1" applyBorder="1" applyAlignment="1">
      <alignment horizontal="left" vertical="center" wrapText="1"/>
    </xf>
    <xf numFmtId="0" fontId="0" fillId="14" borderId="1" xfId="0" applyFill="1" applyBorder="1" applyAlignment="1">
      <alignment horizontal="center" vertical="center" wrapText="1"/>
    </xf>
    <xf numFmtId="10" fontId="0" fillId="14" borderId="1" xfId="0" applyNumberForma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4" fillId="1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/>
    </xf>
    <xf numFmtId="0" fontId="15" fillId="0" borderId="2" xfId="0" applyFont="1" applyBorder="1" applyAlignment="1">
      <alignment horizontal="left" wrapText="1"/>
    </xf>
    <xf numFmtId="0" fontId="15" fillId="0" borderId="4" xfId="0" applyFont="1" applyBorder="1" applyAlignment="1">
      <alignment horizontal="left" wrapText="1"/>
    </xf>
    <xf numFmtId="0" fontId="15" fillId="0" borderId="3" xfId="0" applyFont="1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right"/>
    </xf>
    <xf numFmtId="2" fontId="0" fillId="0" borderId="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25" fillId="0" borderId="2" xfId="0" applyNumberFormat="1" applyFont="1" applyBorder="1" applyAlignment="1">
      <alignment horizontal="center"/>
    </xf>
    <xf numFmtId="2" fontId="25" fillId="0" borderId="4" xfId="0" applyNumberFormat="1" applyFont="1" applyBorder="1" applyAlignment="1">
      <alignment horizontal="center"/>
    </xf>
    <xf numFmtId="2" fontId="25" fillId="0" borderId="3" xfId="0" applyNumberFormat="1" applyFont="1" applyBorder="1" applyAlignment="1">
      <alignment horizontal="center"/>
    </xf>
    <xf numFmtId="0" fontId="19" fillId="7" borderId="0" xfId="0" applyFont="1" applyFill="1" applyAlignment="1">
      <alignment horizontal="center" wrapText="1"/>
    </xf>
  </cellXfs>
  <cellStyles count="4">
    <cellStyle name="Millares" xfId="3" builtinId="3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789E7"/>
      <color rgb="FF7BE6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COMPOSICIÓN DEL INGRESO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'DISTRIBUCION PRESUPUESTO'!$A$12:$A$16</c:f>
              <c:strCache>
                <c:ptCount val="5"/>
                <c:pt idx="0">
                  <c:v>Presupuesto Comprometido 2022</c:v>
                </c:pt>
                <c:pt idx="1">
                  <c:v>Asignacion presupuestaria 2022</c:v>
                </c:pt>
                <c:pt idx="2">
                  <c:v>CUENENTAS POR PAGAR IMPUESTO RENTA + IVA</c:v>
                </c:pt>
                <c:pt idx="3">
                  <c:v>ASIGNACIÓN GAD GUANO 2022</c:v>
                </c:pt>
                <c:pt idx="4">
                  <c:v>ASIGNACION GAD PROVINCIAL 2022</c:v>
                </c:pt>
              </c:strCache>
            </c:strRef>
          </c:cat>
          <c:val>
            <c:numRef>
              <c:f>'DISTRIBUCION PRESUPUESTO'!$B$12:$B$16</c:f>
              <c:numCache>
                <c:formatCode>_("$"\ * #,##0.00_);_("$"\ * \(#,##0.00\);_("$"\ * "-"??_);_(@_)</c:formatCode>
                <c:ptCount val="5"/>
                <c:pt idx="1">
                  <c:v>95406.88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A1-4199-940F-D82D4C72B3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38956495"/>
        <c:axId val="1138948175"/>
      </c:barChart>
      <c:catAx>
        <c:axId val="11389564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8948175"/>
        <c:crosses val="autoZero"/>
        <c:auto val="1"/>
        <c:lblAlgn val="ctr"/>
        <c:lblOffset val="100"/>
        <c:noMultiLvlLbl val="0"/>
      </c:catAx>
      <c:valAx>
        <c:axId val="11389481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\ * #,##0.00_);_(&quot;$&quot;\ * \(#,##0.00\);_(&quot;$&quot;\ 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8956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57151</xdr:rowOff>
    </xdr:from>
    <xdr:to>
      <xdr:col>0</xdr:col>
      <xdr:colOff>1857376</xdr:colOff>
      <xdr:row>0</xdr:row>
      <xdr:rowOff>1036764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7151"/>
          <a:ext cx="1533526" cy="9796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57151</xdr:rowOff>
    </xdr:from>
    <xdr:to>
      <xdr:col>0</xdr:col>
      <xdr:colOff>1857376</xdr:colOff>
      <xdr:row>0</xdr:row>
      <xdr:rowOff>1036764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57151"/>
          <a:ext cx="1533526" cy="9796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18</xdr:row>
      <xdr:rowOff>180974</xdr:rowOff>
    </xdr:from>
    <xdr:to>
      <xdr:col>10</xdr:col>
      <xdr:colOff>0</xdr:colOff>
      <xdr:row>36</xdr:row>
      <xdr:rowOff>76199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381000</xdr:colOff>
      <xdr:row>1</xdr:row>
      <xdr:rowOff>114300</xdr:rowOff>
    </xdr:from>
    <xdr:to>
      <xdr:col>9</xdr:col>
      <xdr:colOff>600075</xdr:colOff>
      <xdr:row>12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304800"/>
          <a:ext cx="3267075" cy="207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29"/>
  <sheetViews>
    <sheetView zoomScale="70" zoomScaleNormal="83" workbookViewId="0">
      <selection activeCell="D2" sqref="D2"/>
    </sheetView>
  </sheetViews>
  <sheetFormatPr baseColWidth="10" defaultRowHeight="15" x14ac:dyDescent="0.25"/>
  <cols>
    <col min="1" max="1" width="33.85546875" customWidth="1"/>
    <col min="2" max="2" width="34.140625" style="60" customWidth="1"/>
    <col min="3" max="3" width="61.28515625" customWidth="1"/>
    <col min="4" max="4" width="39" customWidth="1"/>
    <col min="5" max="5" width="26" customWidth="1"/>
    <col min="6" max="7" width="22.42578125" customWidth="1"/>
    <col min="8" max="8" width="19.7109375" customWidth="1"/>
    <col min="9" max="13" width="20.85546875" hidden="1" customWidth="1"/>
    <col min="14" max="17" width="11.42578125" style="47" customWidth="1"/>
  </cols>
  <sheetData>
    <row r="1" spans="1:17" ht="89.25" customHeight="1" x14ac:dyDescent="0.25">
      <c r="B1" s="65" t="s">
        <v>213</v>
      </c>
    </row>
    <row r="2" spans="1:17" ht="18" customHeight="1" x14ac:dyDescent="0.25"/>
    <row r="3" spans="1:17" ht="15" customHeight="1" x14ac:dyDescent="0.25">
      <c r="A3" s="113" t="s">
        <v>92</v>
      </c>
      <c r="B3" s="114" t="s">
        <v>93</v>
      </c>
      <c r="C3" s="113" t="s">
        <v>94</v>
      </c>
      <c r="D3" s="111" t="s">
        <v>186</v>
      </c>
      <c r="E3" s="111" t="s">
        <v>191</v>
      </c>
      <c r="F3" s="111" t="s">
        <v>12</v>
      </c>
      <c r="G3" s="115" t="s">
        <v>7</v>
      </c>
      <c r="H3" s="115"/>
      <c r="I3" s="116" t="s">
        <v>32</v>
      </c>
      <c r="J3" s="117"/>
      <c r="K3" s="116" t="s">
        <v>33</v>
      </c>
      <c r="L3" s="117"/>
      <c r="M3" s="118" t="s">
        <v>31</v>
      </c>
      <c r="N3" s="120" t="s">
        <v>1</v>
      </c>
      <c r="O3" s="120"/>
      <c r="P3" s="120"/>
      <c r="Q3" s="120"/>
    </row>
    <row r="4" spans="1:17" ht="35.25" customHeight="1" x14ac:dyDescent="0.25">
      <c r="A4" s="113"/>
      <c r="B4" s="114"/>
      <c r="C4" s="113"/>
      <c r="D4" s="112"/>
      <c r="E4" s="112"/>
      <c r="F4" s="112"/>
      <c r="G4" s="44" t="s">
        <v>216</v>
      </c>
      <c r="H4" s="48" t="s">
        <v>217</v>
      </c>
      <c r="I4" s="44" t="s">
        <v>49</v>
      </c>
      <c r="J4" s="48" t="s">
        <v>50</v>
      </c>
      <c r="K4" s="44" t="s">
        <v>49</v>
      </c>
      <c r="L4" s="48" t="s">
        <v>50</v>
      </c>
      <c r="M4" s="119"/>
      <c r="N4" s="44" t="s">
        <v>2</v>
      </c>
      <c r="O4" s="44" t="s">
        <v>3</v>
      </c>
      <c r="P4" s="44" t="s">
        <v>4</v>
      </c>
      <c r="Q4" s="44" t="s">
        <v>5</v>
      </c>
    </row>
    <row r="5" spans="1:17" ht="30" x14ac:dyDescent="0.25">
      <c r="A5" s="131" t="s">
        <v>95</v>
      </c>
      <c r="B5" s="132" t="s">
        <v>96</v>
      </c>
      <c r="C5" s="34" t="s">
        <v>97</v>
      </c>
      <c r="D5" s="26"/>
      <c r="E5" s="26" t="s">
        <v>192</v>
      </c>
      <c r="F5" s="15">
        <f>+H5+I5+M5+K5+G5+J5+L5</f>
        <v>1000</v>
      </c>
      <c r="G5" s="15"/>
      <c r="H5" s="27">
        <v>1000</v>
      </c>
      <c r="I5" s="15"/>
      <c r="J5" s="15"/>
      <c r="K5" s="15"/>
      <c r="L5" s="15"/>
      <c r="M5" s="15"/>
      <c r="N5" s="45"/>
      <c r="O5" s="45"/>
      <c r="P5" s="45"/>
      <c r="Q5" s="45"/>
    </row>
    <row r="6" spans="1:17" x14ac:dyDescent="0.25">
      <c r="A6" s="131"/>
      <c r="B6" s="132"/>
      <c r="C6" s="34" t="s">
        <v>47</v>
      </c>
      <c r="D6" s="26"/>
      <c r="E6" s="26" t="s">
        <v>85</v>
      </c>
      <c r="F6" s="15">
        <f t="shared" ref="F6:F71" si="0">+H6+I6+M6+K6+G6+J6+L6</f>
        <v>2124.7799999999997</v>
      </c>
      <c r="G6" s="15">
        <v>1724.78</v>
      </c>
      <c r="H6" s="27">
        <v>400</v>
      </c>
      <c r="I6" s="15"/>
      <c r="J6" s="15"/>
      <c r="K6" s="15"/>
      <c r="L6" s="15"/>
      <c r="M6" s="15"/>
      <c r="N6" s="45"/>
      <c r="O6" s="45"/>
      <c r="P6" s="45"/>
      <c r="Q6" s="45"/>
    </row>
    <row r="7" spans="1:17" x14ac:dyDescent="0.25">
      <c r="A7" s="131"/>
      <c r="B7" s="132"/>
      <c r="C7" s="34" t="s">
        <v>84</v>
      </c>
      <c r="D7" s="26"/>
      <c r="E7" s="26" t="s">
        <v>193</v>
      </c>
      <c r="F7" s="15">
        <f t="shared" si="0"/>
        <v>25728.31</v>
      </c>
      <c r="G7" s="27">
        <v>25228.31</v>
      </c>
      <c r="H7" s="27">
        <v>500</v>
      </c>
      <c r="J7" s="15"/>
      <c r="K7" s="15"/>
      <c r="L7" s="15"/>
      <c r="M7" s="15"/>
      <c r="N7" s="45"/>
      <c r="O7" s="45"/>
      <c r="P7" s="45"/>
      <c r="Q7" s="45"/>
    </row>
    <row r="8" spans="1:17" ht="30" x14ac:dyDescent="0.25">
      <c r="A8" s="131"/>
      <c r="B8" s="132"/>
      <c r="C8" s="34" t="s">
        <v>18</v>
      </c>
      <c r="D8" s="26"/>
      <c r="E8" s="26" t="s">
        <v>86</v>
      </c>
      <c r="F8" s="15">
        <f t="shared" si="0"/>
        <v>16000</v>
      </c>
      <c r="G8" s="15"/>
      <c r="H8" s="15">
        <v>16000</v>
      </c>
      <c r="I8" s="15"/>
      <c r="J8" s="15"/>
      <c r="K8" s="15"/>
      <c r="L8" s="15"/>
      <c r="M8" s="15"/>
      <c r="N8" s="45"/>
      <c r="O8" s="45"/>
      <c r="P8" s="45"/>
      <c r="Q8" s="45"/>
    </row>
    <row r="9" spans="1:17" x14ac:dyDescent="0.25">
      <c r="A9" s="131"/>
      <c r="B9" s="132"/>
      <c r="C9" s="34" t="s">
        <v>248</v>
      </c>
      <c r="D9" s="26"/>
      <c r="E9" s="26" t="s">
        <v>249</v>
      </c>
      <c r="F9" s="15">
        <f t="shared" si="0"/>
        <v>3000</v>
      </c>
      <c r="G9" s="15">
        <v>3000</v>
      </c>
      <c r="H9" s="15"/>
      <c r="I9" s="15"/>
      <c r="J9" s="15"/>
      <c r="K9" s="15"/>
      <c r="L9" s="15"/>
      <c r="M9" s="15"/>
      <c r="N9" s="45"/>
      <c r="O9" s="45"/>
      <c r="P9" s="45"/>
      <c r="Q9" s="45"/>
    </row>
    <row r="10" spans="1:17" x14ac:dyDescent="0.25">
      <c r="A10" s="131"/>
      <c r="B10" s="132"/>
      <c r="C10" s="34" t="s">
        <v>251</v>
      </c>
      <c r="D10" s="26"/>
      <c r="E10" s="17" t="s">
        <v>247</v>
      </c>
      <c r="F10" s="15">
        <f t="shared" si="0"/>
        <v>2000</v>
      </c>
      <c r="G10" s="15">
        <v>2000</v>
      </c>
      <c r="H10" s="15"/>
      <c r="I10" s="15"/>
      <c r="J10" s="15"/>
      <c r="K10" s="15"/>
      <c r="L10" s="15"/>
      <c r="M10" s="15"/>
      <c r="N10" s="45"/>
      <c r="O10" s="45"/>
      <c r="P10" s="45"/>
      <c r="Q10" s="45"/>
    </row>
    <row r="11" spans="1:17" x14ac:dyDescent="0.25">
      <c r="A11" s="131"/>
      <c r="B11" s="132"/>
      <c r="C11" s="34" t="s">
        <v>252</v>
      </c>
      <c r="D11" s="26"/>
      <c r="E11" s="17" t="s">
        <v>247</v>
      </c>
      <c r="F11" s="15">
        <f t="shared" ref="F11" si="1">+H11+I11+M11+K11+G11+J11+L11</f>
        <v>1000</v>
      </c>
      <c r="G11" s="15">
        <v>1000</v>
      </c>
      <c r="H11" s="15"/>
      <c r="I11" s="15"/>
      <c r="J11" s="15"/>
      <c r="K11" s="15"/>
      <c r="L11" s="15"/>
      <c r="M11" s="15"/>
      <c r="N11" s="45"/>
      <c r="O11" s="45"/>
      <c r="P11" s="45"/>
      <c r="Q11" s="45"/>
    </row>
    <row r="12" spans="1:17" x14ac:dyDescent="0.25">
      <c r="A12" s="131"/>
      <c r="B12" s="132"/>
      <c r="C12" s="34" t="s">
        <v>239</v>
      </c>
      <c r="D12" s="26"/>
      <c r="E12" s="26" t="s">
        <v>240</v>
      </c>
      <c r="F12" s="15">
        <f t="shared" si="0"/>
        <v>113.03</v>
      </c>
      <c r="G12" s="15">
        <v>113.03</v>
      </c>
      <c r="H12" s="27">
        <v>0</v>
      </c>
      <c r="I12" s="15"/>
      <c r="J12" s="15"/>
      <c r="K12" s="15"/>
      <c r="L12" s="15"/>
      <c r="M12" s="15"/>
      <c r="N12" s="45"/>
      <c r="O12" s="45"/>
      <c r="P12" s="45"/>
      <c r="Q12" s="45"/>
    </row>
    <row r="13" spans="1:17" ht="30" hidden="1" x14ac:dyDescent="0.25">
      <c r="A13" s="131"/>
      <c r="B13" s="132" t="s">
        <v>99</v>
      </c>
      <c r="C13" s="34" t="s">
        <v>100</v>
      </c>
      <c r="D13" s="17"/>
      <c r="E13" s="17"/>
      <c r="F13" s="15">
        <f t="shared" si="0"/>
        <v>0</v>
      </c>
      <c r="G13" s="15"/>
      <c r="H13" s="17"/>
      <c r="I13" s="37"/>
      <c r="J13" s="37"/>
      <c r="K13" s="15"/>
      <c r="L13" s="15"/>
      <c r="M13" s="15"/>
      <c r="N13" s="45"/>
      <c r="O13" s="45"/>
      <c r="P13" s="45"/>
      <c r="Q13" s="45"/>
    </row>
    <row r="14" spans="1:17" ht="30" hidden="1" x14ac:dyDescent="0.25">
      <c r="A14" s="131"/>
      <c r="B14" s="132"/>
      <c r="C14" s="34" t="s">
        <v>101</v>
      </c>
      <c r="D14" s="17"/>
      <c r="E14" s="17"/>
      <c r="F14" s="15">
        <f t="shared" si="0"/>
        <v>0</v>
      </c>
      <c r="G14" s="15"/>
      <c r="H14" s="17"/>
      <c r="I14" s="37"/>
      <c r="J14" s="37"/>
      <c r="K14" s="15"/>
      <c r="L14" s="15"/>
      <c r="M14" s="15"/>
      <c r="N14" s="45"/>
      <c r="O14" s="45"/>
      <c r="P14" s="45"/>
      <c r="Q14" s="45"/>
    </row>
    <row r="15" spans="1:17" hidden="1" x14ac:dyDescent="0.25">
      <c r="A15" s="131"/>
      <c r="B15" s="132"/>
      <c r="C15" s="34" t="s">
        <v>102</v>
      </c>
      <c r="D15" s="17"/>
      <c r="E15" s="17"/>
      <c r="F15" s="15">
        <f t="shared" si="0"/>
        <v>0</v>
      </c>
      <c r="G15" s="15"/>
      <c r="H15" s="17"/>
      <c r="I15" s="37"/>
      <c r="J15" s="37"/>
      <c r="K15" s="15"/>
      <c r="L15" s="15"/>
      <c r="M15" s="15"/>
      <c r="N15" s="45"/>
      <c r="O15" s="45"/>
      <c r="P15" s="45"/>
      <c r="Q15" s="45"/>
    </row>
    <row r="16" spans="1:17" hidden="1" x14ac:dyDescent="0.25">
      <c r="A16" s="131"/>
      <c r="B16" s="132"/>
      <c r="C16" s="34" t="s">
        <v>103</v>
      </c>
      <c r="D16" s="17"/>
      <c r="E16" s="17"/>
      <c r="F16" s="15">
        <f t="shared" si="0"/>
        <v>0</v>
      </c>
      <c r="G16" s="15"/>
      <c r="H16" s="15"/>
      <c r="I16" s="37"/>
      <c r="J16" s="37"/>
      <c r="K16" s="15"/>
      <c r="L16" s="15"/>
      <c r="M16" s="15"/>
      <c r="N16" s="45"/>
      <c r="O16" s="45"/>
      <c r="P16" s="45"/>
      <c r="Q16" s="45"/>
    </row>
    <row r="17" spans="1:18" hidden="1" x14ac:dyDescent="0.25">
      <c r="A17" s="131"/>
      <c r="B17" s="132" t="s">
        <v>104</v>
      </c>
      <c r="C17" s="34" t="s">
        <v>105</v>
      </c>
      <c r="D17" s="28"/>
      <c r="E17" s="28"/>
      <c r="F17" s="15">
        <f t="shared" si="0"/>
        <v>0</v>
      </c>
      <c r="G17" s="15"/>
      <c r="H17" s="15"/>
      <c r="I17" s="37"/>
      <c r="J17" s="37"/>
      <c r="K17" s="15"/>
      <c r="L17" s="15"/>
      <c r="M17" s="15"/>
      <c r="N17" s="45"/>
      <c r="O17" s="45"/>
      <c r="P17" s="45"/>
      <c r="Q17" s="45"/>
    </row>
    <row r="18" spans="1:18" ht="30" hidden="1" x14ac:dyDescent="0.25">
      <c r="A18" s="131"/>
      <c r="B18" s="132"/>
      <c r="C18" s="34" t="s">
        <v>106</v>
      </c>
      <c r="D18" s="28"/>
      <c r="E18" s="28"/>
      <c r="F18" s="15">
        <f t="shared" si="0"/>
        <v>0</v>
      </c>
      <c r="G18" s="15"/>
      <c r="H18" s="15"/>
      <c r="I18" s="37"/>
      <c r="J18" s="37"/>
      <c r="K18" s="15"/>
      <c r="L18" s="15"/>
      <c r="M18" s="15"/>
      <c r="N18" s="45"/>
      <c r="O18" s="45"/>
      <c r="P18" s="45"/>
      <c r="Q18" s="45"/>
    </row>
    <row r="19" spans="1:18" hidden="1" x14ac:dyDescent="0.25">
      <c r="A19" s="131"/>
      <c r="B19" s="132"/>
      <c r="C19" s="34" t="s">
        <v>107</v>
      </c>
      <c r="D19" s="17"/>
      <c r="E19" s="17"/>
      <c r="F19" s="15">
        <f t="shared" si="0"/>
        <v>0</v>
      </c>
      <c r="G19" s="15"/>
      <c r="H19" s="17"/>
      <c r="I19" s="17"/>
      <c r="J19" s="17"/>
      <c r="K19" s="17"/>
      <c r="L19" s="17"/>
      <c r="M19" s="17"/>
      <c r="N19" s="53"/>
      <c r="O19" s="53"/>
      <c r="P19" s="53"/>
      <c r="Q19" s="53"/>
    </row>
    <row r="20" spans="1:18" ht="30" hidden="1" x14ac:dyDescent="0.25">
      <c r="A20" s="131"/>
      <c r="B20" s="133" t="s">
        <v>108</v>
      </c>
      <c r="C20" s="121" t="s">
        <v>109</v>
      </c>
      <c r="D20" s="28" t="s">
        <v>22</v>
      </c>
      <c r="E20" s="28"/>
      <c r="F20" s="15">
        <f t="shared" si="0"/>
        <v>0</v>
      </c>
      <c r="G20" s="15"/>
      <c r="H20" s="15"/>
      <c r="I20" s="17"/>
      <c r="J20" s="17"/>
      <c r="K20" s="17"/>
      <c r="L20" s="17"/>
      <c r="M20" s="17"/>
      <c r="N20" s="53"/>
      <c r="O20" s="53"/>
      <c r="P20" s="53"/>
      <c r="Q20" s="53"/>
    </row>
    <row r="21" spans="1:18" ht="30" hidden="1" x14ac:dyDescent="0.25">
      <c r="A21" s="131"/>
      <c r="B21" s="134"/>
      <c r="C21" s="122"/>
      <c r="D21" s="28" t="s">
        <v>23</v>
      </c>
      <c r="E21" s="28"/>
      <c r="F21" s="15">
        <f t="shared" si="0"/>
        <v>0</v>
      </c>
      <c r="G21" s="15"/>
      <c r="H21" s="15"/>
      <c r="I21" s="17"/>
      <c r="J21" s="17"/>
      <c r="K21" s="17"/>
      <c r="L21" s="17"/>
      <c r="M21" s="17"/>
      <c r="N21" s="53"/>
      <c r="O21" s="53"/>
      <c r="P21" s="53"/>
      <c r="Q21" s="53"/>
    </row>
    <row r="22" spans="1:18" ht="45" hidden="1" x14ac:dyDescent="0.25">
      <c r="A22" s="131"/>
      <c r="B22" s="134"/>
      <c r="C22" s="122"/>
      <c r="D22" s="28" t="s">
        <v>24</v>
      </c>
      <c r="E22" s="28"/>
      <c r="F22" s="15">
        <f t="shared" si="0"/>
        <v>0</v>
      </c>
      <c r="G22" s="15"/>
      <c r="H22" s="15"/>
      <c r="I22" s="17"/>
      <c r="J22" s="17"/>
      <c r="K22" s="17"/>
      <c r="L22" s="17"/>
      <c r="M22" s="17"/>
      <c r="N22" s="53"/>
      <c r="O22" s="53"/>
      <c r="P22" s="53"/>
      <c r="Q22" s="53"/>
    </row>
    <row r="23" spans="1:18" ht="45" hidden="1" x14ac:dyDescent="0.25">
      <c r="A23" s="131"/>
      <c r="B23" s="135"/>
      <c r="C23" s="123"/>
      <c r="D23" s="28" t="s">
        <v>25</v>
      </c>
      <c r="E23" s="28"/>
      <c r="F23" s="15">
        <f t="shared" si="0"/>
        <v>0</v>
      </c>
      <c r="G23" s="15"/>
      <c r="H23" s="15"/>
      <c r="I23" s="17"/>
      <c r="J23" s="17"/>
      <c r="K23" s="17"/>
      <c r="L23" s="17"/>
      <c r="M23" s="17"/>
      <c r="N23" s="53"/>
      <c r="O23" s="53"/>
      <c r="P23" s="53"/>
      <c r="Q23" s="53"/>
    </row>
    <row r="24" spans="1:18" hidden="1" x14ac:dyDescent="0.25">
      <c r="A24" s="124" t="s">
        <v>110</v>
      </c>
      <c r="B24" s="125" t="s">
        <v>111</v>
      </c>
      <c r="C24" s="126" t="s">
        <v>112</v>
      </c>
      <c r="D24" s="14"/>
      <c r="E24" s="14"/>
      <c r="F24" s="15">
        <f t="shared" si="0"/>
        <v>0</v>
      </c>
      <c r="G24" s="15"/>
      <c r="H24" s="15">
        <v>0</v>
      </c>
      <c r="I24" s="17"/>
      <c r="J24" s="17"/>
      <c r="K24" s="17"/>
      <c r="L24" s="17"/>
      <c r="M24" s="17"/>
      <c r="N24" s="53"/>
      <c r="O24" s="53"/>
      <c r="P24" s="53"/>
      <c r="Q24" s="53"/>
    </row>
    <row r="25" spans="1:18" ht="30" x14ac:dyDescent="0.25">
      <c r="A25" s="124"/>
      <c r="B25" s="125"/>
      <c r="C25" s="127"/>
      <c r="D25" s="14" t="s">
        <v>228</v>
      </c>
      <c r="E25" s="14" t="s">
        <v>233</v>
      </c>
      <c r="F25" s="15">
        <f t="shared" si="0"/>
        <v>6000</v>
      </c>
      <c r="G25" s="15"/>
      <c r="H25" s="15">
        <v>6000</v>
      </c>
      <c r="I25" s="17"/>
      <c r="J25" s="17"/>
      <c r="K25" s="17"/>
      <c r="L25" s="17"/>
      <c r="M25" s="17"/>
      <c r="N25" s="53"/>
      <c r="O25" s="53"/>
      <c r="P25" s="53"/>
      <c r="Q25" s="53"/>
      <c r="R25">
        <v>12000</v>
      </c>
    </row>
    <row r="26" spans="1:18" ht="30" x14ac:dyDescent="0.25">
      <c r="A26" s="124"/>
      <c r="B26" s="125"/>
      <c r="C26" s="35" t="s">
        <v>113</v>
      </c>
      <c r="D26" s="17" t="s">
        <v>230</v>
      </c>
      <c r="E26" s="17" t="s">
        <v>229</v>
      </c>
      <c r="F26" s="15">
        <f t="shared" si="0"/>
        <v>2530.02</v>
      </c>
      <c r="G26" s="15">
        <v>288.25</v>
      </c>
      <c r="H26" s="15">
        <v>2241.77</v>
      </c>
      <c r="I26" s="17"/>
      <c r="J26" s="17"/>
      <c r="K26" s="17"/>
      <c r="L26" s="17"/>
      <c r="M26" s="17"/>
      <c r="N26" s="53"/>
      <c r="O26" s="53"/>
      <c r="P26" s="53"/>
      <c r="Q26" s="53"/>
    </row>
    <row r="27" spans="1:18" ht="30" hidden="1" x14ac:dyDescent="0.25">
      <c r="A27" s="124"/>
      <c r="B27" s="125"/>
      <c r="C27" s="126" t="s">
        <v>114</v>
      </c>
      <c r="D27" s="14" t="s">
        <v>218</v>
      </c>
      <c r="E27" s="14"/>
      <c r="F27" s="15">
        <f t="shared" si="0"/>
        <v>0</v>
      </c>
      <c r="G27" s="15"/>
      <c r="H27" s="15"/>
      <c r="I27" s="17"/>
      <c r="J27" s="17"/>
      <c r="K27" s="17"/>
      <c r="L27" s="17"/>
      <c r="M27" s="17"/>
      <c r="N27" s="53"/>
      <c r="O27" s="53"/>
      <c r="P27" s="53"/>
      <c r="Q27" s="53"/>
    </row>
    <row r="28" spans="1:18" ht="30" hidden="1" x14ac:dyDescent="0.25">
      <c r="A28" s="124"/>
      <c r="B28" s="125"/>
      <c r="C28" s="128"/>
      <c r="D28" s="14" t="s">
        <v>187</v>
      </c>
      <c r="E28" s="14"/>
      <c r="F28" s="15">
        <f t="shared" si="0"/>
        <v>0</v>
      </c>
      <c r="G28" s="15"/>
      <c r="H28" s="15"/>
      <c r="I28" s="17"/>
      <c r="J28" s="49"/>
      <c r="K28" s="17"/>
      <c r="L28" s="17"/>
      <c r="M28" s="17"/>
      <c r="N28" s="53"/>
      <c r="O28" s="53"/>
      <c r="P28" s="53"/>
      <c r="Q28" s="53"/>
    </row>
    <row r="29" spans="1:18" hidden="1" x14ac:dyDescent="0.25">
      <c r="A29" s="124"/>
      <c r="B29" s="125"/>
      <c r="C29" s="127"/>
      <c r="D29" s="14" t="s">
        <v>81</v>
      </c>
      <c r="E29" s="14"/>
      <c r="F29" s="15">
        <f t="shared" si="0"/>
        <v>0</v>
      </c>
      <c r="G29" s="15"/>
      <c r="H29" s="15"/>
      <c r="I29" s="17"/>
      <c r="J29" s="17"/>
      <c r="K29" s="17"/>
      <c r="L29" s="17"/>
      <c r="M29" s="17"/>
      <c r="N29" s="53"/>
      <c r="O29" s="53"/>
      <c r="P29" s="53"/>
      <c r="Q29" s="53"/>
    </row>
    <row r="30" spans="1:18" ht="30" x14ac:dyDescent="0.25">
      <c r="A30" s="124"/>
      <c r="B30" s="125"/>
      <c r="C30" s="129" t="s">
        <v>115</v>
      </c>
      <c r="D30" s="14" t="s">
        <v>231</v>
      </c>
      <c r="E30" s="14" t="s">
        <v>232</v>
      </c>
      <c r="F30" s="15">
        <f t="shared" si="0"/>
        <v>9960.130000000001</v>
      </c>
      <c r="G30" s="15">
        <v>5960.13</v>
      </c>
      <c r="H30" s="15">
        <v>4000</v>
      </c>
      <c r="I30" s="17"/>
      <c r="J30" s="17"/>
      <c r="K30" s="17"/>
      <c r="L30" s="17"/>
      <c r="M30" s="17"/>
      <c r="N30" s="53"/>
      <c r="O30" s="53"/>
      <c r="P30" s="53"/>
      <c r="Q30" s="53"/>
    </row>
    <row r="31" spans="1:18" ht="45" x14ac:dyDescent="0.25">
      <c r="A31" s="124"/>
      <c r="B31" s="125"/>
      <c r="C31" s="130"/>
      <c r="D31" s="14" t="s">
        <v>79</v>
      </c>
      <c r="E31" s="14" t="s">
        <v>87</v>
      </c>
      <c r="F31" s="15">
        <f t="shared" si="0"/>
        <v>12254.23</v>
      </c>
      <c r="G31" s="15">
        <v>7254.23</v>
      </c>
      <c r="H31" s="15">
        <v>5000</v>
      </c>
      <c r="I31" s="15"/>
      <c r="J31" s="15"/>
      <c r="K31" s="15"/>
      <c r="L31" s="15"/>
      <c r="M31" s="15"/>
      <c r="N31" s="45"/>
      <c r="O31" s="45"/>
      <c r="P31" s="45"/>
      <c r="Q31" s="45"/>
    </row>
    <row r="32" spans="1:18" ht="30" x14ac:dyDescent="0.25">
      <c r="A32" s="124"/>
      <c r="B32" s="125"/>
      <c r="C32" s="130"/>
      <c r="D32" s="14" t="s">
        <v>195</v>
      </c>
      <c r="E32" s="14" t="s">
        <v>196</v>
      </c>
      <c r="F32" s="15">
        <f t="shared" si="0"/>
        <v>1000</v>
      </c>
      <c r="G32" s="15"/>
      <c r="H32" s="15">
        <v>1000</v>
      </c>
      <c r="I32" s="15"/>
      <c r="J32" s="15"/>
      <c r="K32" s="15"/>
      <c r="L32" s="15"/>
      <c r="M32" s="15"/>
      <c r="N32" s="45"/>
      <c r="O32" s="45"/>
      <c r="P32" s="45"/>
      <c r="Q32" s="45"/>
    </row>
    <row r="33" spans="1:17" x14ac:dyDescent="0.25">
      <c r="A33" s="124"/>
      <c r="B33" s="125"/>
      <c r="C33" s="130"/>
      <c r="D33" s="164" t="s">
        <v>243</v>
      </c>
      <c r="E33" s="14" t="s">
        <v>244</v>
      </c>
      <c r="F33" s="15">
        <f t="shared" si="0"/>
        <v>13000</v>
      </c>
      <c r="G33" s="17"/>
      <c r="H33" s="15">
        <v>13000</v>
      </c>
      <c r="I33" s="15"/>
      <c r="J33" s="15"/>
      <c r="K33" s="15"/>
      <c r="L33" s="15"/>
      <c r="M33" s="58"/>
      <c r="N33" s="45"/>
      <c r="O33" s="45"/>
      <c r="P33" s="45"/>
      <c r="Q33" s="45"/>
    </row>
    <row r="34" spans="1:17" x14ac:dyDescent="0.25">
      <c r="A34" s="124"/>
      <c r="B34" s="125"/>
      <c r="C34" s="93"/>
      <c r="D34" s="165"/>
      <c r="E34" s="14" t="s">
        <v>245</v>
      </c>
      <c r="F34" s="15">
        <f t="shared" si="0"/>
        <v>350.54</v>
      </c>
      <c r="G34" s="94">
        <v>350.54</v>
      </c>
      <c r="H34" s="15"/>
      <c r="I34" s="15"/>
      <c r="J34" s="15"/>
      <c r="K34" s="15"/>
      <c r="L34" s="15"/>
      <c r="M34" s="58"/>
      <c r="N34" s="45"/>
      <c r="O34" s="45"/>
      <c r="P34" s="45"/>
      <c r="Q34" s="45"/>
    </row>
    <row r="35" spans="1:17" ht="30" x14ac:dyDescent="0.25">
      <c r="A35" s="124"/>
      <c r="B35" s="125"/>
      <c r="C35" s="34" t="s">
        <v>116</v>
      </c>
      <c r="D35" s="17"/>
      <c r="E35" s="17"/>
      <c r="F35" s="15">
        <f t="shared" si="0"/>
        <v>0</v>
      </c>
      <c r="G35" s="15"/>
      <c r="H35" s="17"/>
      <c r="I35" s="15"/>
      <c r="J35" s="15"/>
      <c r="K35" s="15"/>
      <c r="L35" s="15"/>
      <c r="M35" s="15"/>
      <c r="N35" s="45"/>
      <c r="O35" s="45"/>
      <c r="P35" s="45"/>
      <c r="Q35" s="45"/>
    </row>
    <row r="36" spans="1:17" ht="72.75" customHeight="1" x14ac:dyDescent="0.25">
      <c r="A36" s="124" t="s">
        <v>117</v>
      </c>
      <c r="B36" s="66" t="s">
        <v>118</v>
      </c>
      <c r="C36" s="46" t="s">
        <v>119</v>
      </c>
      <c r="D36" s="32" t="s">
        <v>242</v>
      </c>
      <c r="E36" s="17" t="s">
        <v>241</v>
      </c>
      <c r="F36" s="15">
        <f t="shared" si="0"/>
        <v>35000</v>
      </c>
      <c r="G36" s="15">
        <v>35000</v>
      </c>
      <c r="H36" s="15"/>
      <c r="I36" s="15"/>
      <c r="J36" s="15"/>
      <c r="K36" s="15"/>
      <c r="L36" s="15"/>
      <c r="M36" s="15"/>
      <c r="N36" s="45"/>
      <c r="O36" s="45"/>
      <c r="P36" s="45"/>
      <c r="Q36" s="45"/>
    </row>
    <row r="37" spans="1:17" x14ac:dyDescent="0.25">
      <c r="A37" s="124"/>
      <c r="B37" s="125" t="s">
        <v>120</v>
      </c>
      <c r="C37" s="35" t="s">
        <v>121</v>
      </c>
      <c r="D37" s="17"/>
      <c r="E37" s="17"/>
      <c r="F37" s="15">
        <f t="shared" si="0"/>
        <v>0</v>
      </c>
      <c r="G37" s="15"/>
      <c r="H37" s="15"/>
      <c r="I37" s="15"/>
      <c r="J37" s="15"/>
      <c r="K37" s="15"/>
      <c r="L37" s="15"/>
      <c r="M37" s="15"/>
      <c r="N37" s="45"/>
      <c r="O37" s="45"/>
      <c r="P37" s="45"/>
      <c r="Q37" s="45"/>
    </row>
    <row r="38" spans="1:17" x14ac:dyDescent="0.25">
      <c r="A38" s="124"/>
      <c r="B38" s="125"/>
      <c r="C38" s="35" t="s">
        <v>122</v>
      </c>
      <c r="D38" s="17"/>
      <c r="E38" s="17"/>
      <c r="F38" s="15">
        <f t="shared" si="0"/>
        <v>0</v>
      </c>
      <c r="G38" s="15"/>
      <c r="H38" s="15"/>
      <c r="I38" s="15"/>
      <c r="J38" s="15"/>
      <c r="K38" s="15"/>
      <c r="L38" s="15"/>
      <c r="M38" s="15"/>
      <c r="N38" s="45"/>
      <c r="O38" s="45"/>
      <c r="P38" s="45"/>
      <c r="Q38" s="45"/>
    </row>
    <row r="39" spans="1:17" ht="30" x14ac:dyDescent="0.25">
      <c r="A39" s="140" t="s">
        <v>123</v>
      </c>
      <c r="B39" s="143" t="s">
        <v>20</v>
      </c>
      <c r="C39" s="126" t="s">
        <v>124</v>
      </c>
      <c r="D39" s="14" t="s">
        <v>48</v>
      </c>
      <c r="E39" s="14"/>
      <c r="F39" s="15">
        <f t="shared" si="0"/>
        <v>0</v>
      </c>
      <c r="G39" s="15"/>
      <c r="H39" s="15"/>
      <c r="I39" s="15"/>
      <c r="J39" s="15"/>
      <c r="K39" s="15"/>
      <c r="L39" s="15"/>
      <c r="M39" s="15"/>
      <c r="N39" s="45"/>
      <c r="O39" s="45"/>
      <c r="P39" s="45"/>
      <c r="Q39" s="45"/>
    </row>
    <row r="40" spans="1:17" ht="30" x14ac:dyDescent="0.25">
      <c r="A40" s="141"/>
      <c r="B40" s="144"/>
      <c r="C40" s="128"/>
      <c r="D40" s="14" t="s">
        <v>21</v>
      </c>
      <c r="E40" s="14"/>
      <c r="F40" s="15">
        <f t="shared" si="0"/>
        <v>0</v>
      </c>
      <c r="G40" s="15"/>
      <c r="H40" s="15"/>
      <c r="I40" s="15"/>
      <c r="J40" s="15"/>
      <c r="K40" s="15"/>
      <c r="L40" s="15"/>
      <c r="M40" s="15"/>
      <c r="N40" s="45"/>
      <c r="O40" s="45"/>
      <c r="P40" s="45"/>
      <c r="Q40" s="45"/>
    </row>
    <row r="41" spans="1:17" ht="30" x14ac:dyDescent="0.25">
      <c r="A41" s="141"/>
      <c r="B41" s="144"/>
      <c r="C41" s="128"/>
      <c r="D41" s="14" t="s">
        <v>9</v>
      </c>
      <c r="E41" s="14" t="s">
        <v>88</v>
      </c>
      <c r="F41" s="15">
        <f t="shared" si="0"/>
        <v>2500</v>
      </c>
      <c r="G41" s="15"/>
      <c r="H41" s="15">
        <v>2500</v>
      </c>
      <c r="I41" s="15"/>
      <c r="J41" s="15"/>
      <c r="K41" s="15"/>
      <c r="L41" s="15"/>
      <c r="M41" s="15"/>
      <c r="N41" s="45"/>
      <c r="O41" s="45"/>
      <c r="P41" s="45"/>
      <c r="Q41" s="45"/>
    </row>
    <row r="42" spans="1:17" ht="30" x14ac:dyDescent="0.25">
      <c r="A42" s="142"/>
      <c r="B42" s="145"/>
      <c r="C42" s="127"/>
      <c r="D42" s="14" t="s">
        <v>8</v>
      </c>
      <c r="E42" s="14" t="s">
        <v>194</v>
      </c>
      <c r="F42" s="15">
        <f t="shared" si="0"/>
        <v>1500</v>
      </c>
      <c r="G42" s="15"/>
      <c r="H42" s="15">
        <v>1500</v>
      </c>
      <c r="I42" s="15"/>
      <c r="J42" s="15"/>
      <c r="K42" s="15"/>
      <c r="L42" s="15"/>
      <c r="M42" s="15"/>
      <c r="N42" s="45"/>
      <c r="O42" s="45"/>
      <c r="P42" s="45"/>
      <c r="Q42" s="45"/>
    </row>
    <row r="43" spans="1:17" x14ac:dyDescent="0.25">
      <c r="A43" s="136" t="s">
        <v>125</v>
      </c>
      <c r="B43" s="139" t="s">
        <v>0</v>
      </c>
      <c r="C43" s="121" t="s">
        <v>126</v>
      </c>
      <c r="D43" s="28" t="s">
        <v>253</v>
      </c>
      <c r="E43" s="28" t="s">
        <v>254</v>
      </c>
      <c r="F43" s="15">
        <f t="shared" si="0"/>
        <v>708.78</v>
      </c>
      <c r="G43" s="15">
        <v>708.78</v>
      </c>
      <c r="H43" s="15"/>
      <c r="I43" s="15"/>
      <c r="J43" s="15"/>
      <c r="K43" s="15"/>
      <c r="L43" s="15"/>
      <c r="M43" s="15"/>
      <c r="N43" s="45"/>
      <c r="O43" s="45"/>
      <c r="P43" s="45"/>
      <c r="Q43" s="45"/>
    </row>
    <row r="44" spans="1:17" x14ac:dyDescent="0.25">
      <c r="A44" s="137"/>
      <c r="B44" s="139"/>
      <c r="C44" s="123"/>
      <c r="D44" s="28"/>
      <c r="E44" s="28"/>
      <c r="F44" s="15">
        <f t="shared" si="0"/>
        <v>0</v>
      </c>
      <c r="G44" s="15"/>
      <c r="H44" s="15"/>
      <c r="I44" s="15"/>
      <c r="J44" s="15"/>
      <c r="K44" s="15"/>
      <c r="L44" s="15"/>
      <c r="M44" s="15"/>
      <c r="N44" s="45"/>
      <c r="O44" s="45"/>
      <c r="P44" s="45"/>
      <c r="Q44" s="45"/>
    </row>
    <row r="45" spans="1:17" x14ac:dyDescent="0.25">
      <c r="A45" s="137"/>
      <c r="B45" s="139"/>
      <c r="C45" s="36" t="s">
        <v>127</v>
      </c>
      <c r="D45" s="17" t="s">
        <v>250</v>
      </c>
      <c r="E45" s="17" t="s">
        <v>91</v>
      </c>
      <c r="F45" s="15">
        <f t="shared" si="0"/>
        <v>3000</v>
      </c>
      <c r="G45" s="15">
        <v>3000</v>
      </c>
      <c r="H45" s="17"/>
      <c r="I45" s="15"/>
      <c r="J45" s="15"/>
      <c r="K45" s="15"/>
      <c r="L45" s="15"/>
      <c r="M45" s="15"/>
      <c r="N45" s="45"/>
      <c r="O45" s="45"/>
      <c r="P45" s="45"/>
      <c r="Q45" s="45"/>
    </row>
    <row r="46" spans="1:17" ht="45" hidden="1" x14ac:dyDescent="0.25">
      <c r="A46" s="137"/>
      <c r="B46" s="139"/>
      <c r="C46" s="36" t="s">
        <v>128</v>
      </c>
      <c r="D46" s="14" t="s">
        <v>83</v>
      </c>
      <c r="E46" s="14"/>
      <c r="F46" s="15">
        <f t="shared" si="0"/>
        <v>0</v>
      </c>
      <c r="G46" s="15"/>
      <c r="H46" s="15"/>
      <c r="I46" s="15"/>
      <c r="J46" s="15"/>
      <c r="L46" s="15"/>
      <c r="M46" s="15"/>
      <c r="N46" s="45"/>
      <c r="O46" s="45"/>
      <c r="P46" s="45"/>
      <c r="Q46" s="45"/>
    </row>
    <row r="47" spans="1:17" hidden="1" x14ac:dyDescent="0.25">
      <c r="A47" s="137"/>
      <c r="B47" s="139"/>
      <c r="C47" s="36" t="s">
        <v>129</v>
      </c>
      <c r="D47" s="28"/>
      <c r="E47" s="28"/>
      <c r="F47" s="15">
        <f t="shared" si="0"/>
        <v>0</v>
      </c>
      <c r="G47" s="15"/>
      <c r="H47" s="15"/>
      <c r="I47" s="15"/>
      <c r="J47" s="15"/>
      <c r="K47" s="15"/>
      <c r="L47" s="15"/>
      <c r="M47" s="15"/>
      <c r="N47" s="45"/>
      <c r="O47" s="45"/>
      <c r="P47" s="45"/>
      <c r="Q47" s="45"/>
    </row>
    <row r="48" spans="1:17" ht="45" hidden="1" x14ac:dyDescent="0.25">
      <c r="A48" s="137"/>
      <c r="B48" s="139"/>
      <c r="C48" s="36" t="s">
        <v>130</v>
      </c>
      <c r="D48" s="28" t="s">
        <v>80</v>
      </c>
      <c r="E48" s="26"/>
      <c r="F48" s="15">
        <f t="shared" si="0"/>
        <v>0</v>
      </c>
      <c r="G48" s="15"/>
      <c r="H48" s="15"/>
      <c r="I48" s="15"/>
      <c r="J48" s="15"/>
      <c r="K48" s="15"/>
      <c r="L48" s="15"/>
      <c r="M48" s="15"/>
      <c r="N48" s="45"/>
      <c r="O48" s="45"/>
      <c r="P48" s="45"/>
      <c r="Q48" s="45"/>
    </row>
    <row r="49" spans="1:19" ht="30" hidden="1" x14ac:dyDescent="0.25">
      <c r="A49" s="137"/>
      <c r="B49" s="139"/>
      <c r="C49" s="36" t="s">
        <v>131</v>
      </c>
      <c r="D49" s="17"/>
      <c r="E49" s="17"/>
      <c r="F49" s="15">
        <f t="shared" si="0"/>
        <v>0</v>
      </c>
      <c r="G49" s="15"/>
      <c r="H49" s="17"/>
      <c r="I49" s="15"/>
      <c r="J49" s="15"/>
      <c r="K49" s="15"/>
      <c r="L49" s="15"/>
      <c r="M49" s="15"/>
      <c r="N49" s="45"/>
      <c r="O49" s="45"/>
      <c r="P49" s="45"/>
      <c r="Q49" s="45"/>
    </row>
    <row r="50" spans="1:19" x14ac:dyDescent="0.25">
      <c r="A50" s="137"/>
      <c r="B50" s="139" t="s">
        <v>132</v>
      </c>
      <c r="C50" s="36" t="s">
        <v>133</v>
      </c>
      <c r="D50" s="17" t="s">
        <v>246</v>
      </c>
      <c r="E50" s="17" t="s">
        <v>247</v>
      </c>
      <c r="F50" s="15">
        <f t="shared" si="0"/>
        <v>10500</v>
      </c>
      <c r="G50" s="15">
        <v>10500</v>
      </c>
      <c r="H50" s="17"/>
      <c r="I50" s="15"/>
      <c r="J50" s="15"/>
      <c r="K50" s="15"/>
      <c r="L50" s="15"/>
      <c r="M50" s="15"/>
      <c r="N50" s="45"/>
      <c r="O50" s="45"/>
      <c r="P50" s="45"/>
      <c r="Q50" s="45"/>
    </row>
    <row r="51" spans="1:19" hidden="1" x14ac:dyDescent="0.25">
      <c r="A51" s="137"/>
      <c r="B51" s="139"/>
      <c r="C51" s="36" t="s">
        <v>134</v>
      </c>
      <c r="D51" s="17"/>
      <c r="E51" s="17"/>
      <c r="F51" s="15">
        <f t="shared" si="0"/>
        <v>0</v>
      </c>
      <c r="G51" s="15"/>
      <c r="H51" s="17"/>
      <c r="I51" s="15"/>
      <c r="J51" s="15"/>
      <c r="K51" s="15"/>
      <c r="L51" s="15"/>
      <c r="M51" s="15"/>
      <c r="N51" s="45"/>
      <c r="O51" s="45"/>
      <c r="P51" s="45"/>
      <c r="Q51" s="45"/>
    </row>
    <row r="52" spans="1:19" ht="30" hidden="1" x14ac:dyDescent="0.25">
      <c r="A52" s="137"/>
      <c r="B52" s="139" t="s">
        <v>135</v>
      </c>
      <c r="C52" s="36" t="s">
        <v>136</v>
      </c>
      <c r="D52" s="17"/>
      <c r="E52" s="17"/>
      <c r="F52" s="15">
        <f t="shared" si="0"/>
        <v>0</v>
      </c>
      <c r="G52" s="15"/>
      <c r="H52" s="17"/>
      <c r="I52" s="15"/>
      <c r="J52" s="15"/>
      <c r="K52" s="15"/>
      <c r="L52" s="15"/>
      <c r="M52" s="15"/>
      <c r="N52" s="45"/>
      <c r="O52" s="45"/>
      <c r="P52" s="45"/>
      <c r="Q52" s="45"/>
    </row>
    <row r="53" spans="1:19" hidden="1" x14ac:dyDescent="0.25">
      <c r="A53" s="137"/>
      <c r="B53" s="139"/>
      <c r="C53" s="36" t="s">
        <v>137</v>
      </c>
      <c r="D53" s="17"/>
      <c r="E53" s="17"/>
      <c r="F53" s="15">
        <f t="shared" si="0"/>
        <v>0</v>
      </c>
      <c r="G53" s="15"/>
      <c r="H53" s="17"/>
      <c r="I53" s="15"/>
      <c r="J53" s="15"/>
      <c r="K53" s="15"/>
      <c r="L53" s="15"/>
      <c r="M53" s="15"/>
      <c r="N53" s="45"/>
      <c r="O53" s="45"/>
      <c r="P53" s="45"/>
      <c r="Q53" s="45"/>
    </row>
    <row r="54" spans="1:19" ht="30" hidden="1" x14ac:dyDescent="0.25">
      <c r="A54" s="137"/>
      <c r="B54" s="139"/>
      <c r="C54" s="36" t="s">
        <v>138</v>
      </c>
      <c r="D54" s="17"/>
      <c r="E54" s="17"/>
      <c r="F54" s="15">
        <f t="shared" si="0"/>
        <v>0</v>
      </c>
      <c r="G54" s="15"/>
      <c r="H54" s="17"/>
      <c r="I54" s="15"/>
      <c r="J54" s="15"/>
      <c r="K54" s="15"/>
      <c r="L54" s="15"/>
      <c r="M54" s="15"/>
      <c r="N54" s="45"/>
      <c r="O54" s="45"/>
      <c r="P54" s="45"/>
      <c r="Q54" s="45"/>
    </row>
    <row r="55" spans="1:19" ht="45" hidden="1" x14ac:dyDescent="0.25">
      <c r="A55" s="138"/>
      <c r="B55" s="67" t="s">
        <v>26</v>
      </c>
      <c r="C55" s="36" t="s">
        <v>139</v>
      </c>
      <c r="D55" s="28" t="s">
        <v>30</v>
      </c>
      <c r="E55" s="28"/>
      <c r="F55" s="15">
        <f t="shared" si="0"/>
        <v>0</v>
      </c>
      <c r="G55" s="15"/>
      <c r="H55" s="15"/>
      <c r="I55" s="15"/>
      <c r="J55" s="15"/>
      <c r="K55" s="15"/>
      <c r="L55" s="15"/>
      <c r="M55" s="15"/>
      <c r="N55" s="45"/>
      <c r="O55" s="45"/>
      <c r="P55" s="45"/>
      <c r="Q55" s="45"/>
    </row>
    <row r="56" spans="1:19" ht="45" x14ac:dyDescent="0.25">
      <c r="A56" s="136" t="s">
        <v>125</v>
      </c>
      <c r="B56" s="139" t="s">
        <v>140</v>
      </c>
      <c r="C56" s="36" t="s">
        <v>141</v>
      </c>
      <c r="D56" s="28" t="s">
        <v>188</v>
      </c>
      <c r="E56" s="28" t="s">
        <v>91</v>
      </c>
      <c r="F56" s="15">
        <f t="shared" si="0"/>
        <v>3000</v>
      </c>
      <c r="G56" s="15"/>
      <c r="H56" s="15">
        <v>3000</v>
      </c>
      <c r="I56" s="15"/>
      <c r="J56" s="15"/>
      <c r="K56" s="15"/>
      <c r="L56" s="15"/>
      <c r="M56" s="15"/>
      <c r="N56" s="45"/>
      <c r="O56" s="45"/>
      <c r="P56" s="45"/>
      <c r="Q56" s="45"/>
      <c r="R56">
        <v>12000</v>
      </c>
    </row>
    <row r="57" spans="1:19" x14ac:dyDescent="0.25">
      <c r="A57" s="137"/>
      <c r="B57" s="139"/>
      <c r="C57" s="36" t="s">
        <v>142</v>
      </c>
      <c r="D57" s="28"/>
      <c r="E57" s="28"/>
      <c r="F57" s="15">
        <f t="shared" si="0"/>
        <v>0</v>
      </c>
      <c r="G57" s="15"/>
      <c r="H57" s="15"/>
      <c r="I57" s="15"/>
      <c r="J57" s="15"/>
      <c r="K57" s="15"/>
      <c r="L57" s="15"/>
      <c r="M57" s="15"/>
      <c r="N57" s="45"/>
      <c r="O57" s="45"/>
      <c r="P57" s="45"/>
      <c r="Q57" s="45"/>
      <c r="R57">
        <v>6000</v>
      </c>
      <c r="S57">
        <f>+R56+R57+R25</f>
        <v>30000</v>
      </c>
    </row>
    <row r="58" spans="1:19" x14ac:dyDescent="0.25">
      <c r="A58" s="137"/>
      <c r="B58" s="139"/>
      <c r="C58" s="36" t="s">
        <v>143</v>
      </c>
      <c r="D58" s="28" t="s">
        <v>235</v>
      </c>
      <c r="E58" s="28" t="s">
        <v>234</v>
      </c>
      <c r="F58" s="15">
        <f t="shared" si="0"/>
        <v>5000</v>
      </c>
      <c r="G58" s="15"/>
      <c r="H58" s="15">
        <v>5000</v>
      </c>
      <c r="I58" s="15"/>
      <c r="J58" s="15"/>
      <c r="K58" s="15"/>
      <c r="L58" s="15"/>
      <c r="M58" s="15"/>
      <c r="N58" s="45"/>
      <c r="O58" s="45"/>
      <c r="P58" s="45"/>
      <c r="Q58" s="45"/>
    </row>
    <row r="59" spans="1:19" ht="30" hidden="1" x14ac:dyDescent="0.25">
      <c r="A59" s="137"/>
      <c r="B59" s="139" t="s">
        <v>144</v>
      </c>
      <c r="C59" s="36" t="s">
        <v>145</v>
      </c>
      <c r="D59" s="17"/>
      <c r="E59" s="17"/>
      <c r="F59" s="15">
        <f t="shared" si="0"/>
        <v>0</v>
      </c>
      <c r="G59" s="15"/>
      <c r="H59" s="17"/>
      <c r="I59" s="15"/>
      <c r="J59" s="15"/>
      <c r="K59" s="15"/>
      <c r="L59" s="15"/>
      <c r="M59" s="15"/>
      <c r="N59" s="45"/>
      <c r="O59" s="45"/>
      <c r="P59" s="45"/>
      <c r="Q59" s="45"/>
    </row>
    <row r="60" spans="1:19" ht="30" hidden="1" x14ac:dyDescent="0.25">
      <c r="A60" s="137"/>
      <c r="B60" s="139"/>
      <c r="C60" s="36" t="s">
        <v>146</v>
      </c>
      <c r="D60" s="17"/>
      <c r="E60" s="17"/>
      <c r="F60" s="15">
        <f t="shared" si="0"/>
        <v>0</v>
      </c>
      <c r="G60" s="15"/>
      <c r="H60" s="17"/>
      <c r="I60" s="15"/>
      <c r="J60" s="15"/>
      <c r="K60" s="15"/>
      <c r="L60" s="15"/>
      <c r="M60" s="15"/>
      <c r="N60" s="45"/>
      <c r="O60" s="45"/>
      <c r="P60" s="45"/>
      <c r="Q60" s="45"/>
    </row>
    <row r="61" spans="1:19" ht="45" hidden="1" x14ac:dyDescent="0.25">
      <c r="A61" s="137"/>
      <c r="B61" s="139"/>
      <c r="C61" s="35" t="s">
        <v>147</v>
      </c>
      <c r="D61" s="17"/>
      <c r="E61" s="17"/>
      <c r="F61" s="15">
        <f t="shared" si="0"/>
        <v>0</v>
      </c>
      <c r="G61" s="15"/>
      <c r="H61" s="17"/>
      <c r="I61" s="15"/>
      <c r="J61" s="15"/>
      <c r="K61" s="15"/>
      <c r="L61" s="15"/>
      <c r="M61" s="15"/>
      <c r="N61" s="45"/>
      <c r="O61" s="45"/>
      <c r="P61" s="45"/>
      <c r="Q61" s="45"/>
    </row>
    <row r="62" spans="1:19" ht="30" hidden="1" x14ac:dyDescent="0.25">
      <c r="A62" s="138"/>
      <c r="B62" s="139"/>
      <c r="C62" s="36" t="s">
        <v>148</v>
      </c>
      <c r="D62" s="17"/>
      <c r="E62" s="17"/>
      <c r="F62" s="15">
        <f t="shared" si="0"/>
        <v>0</v>
      </c>
      <c r="G62" s="15"/>
      <c r="H62" s="17"/>
      <c r="I62" s="15"/>
      <c r="J62" s="15"/>
      <c r="K62" s="15"/>
      <c r="L62" s="15"/>
      <c r="M62" s="15"/>
      <c r="N62" s="45"/>
      <c r="O62" s="45"/>
      <c r="P62" s="45"/>
      <c r="Q62" s="45"/>
    </row>
    <row r="63" spans="1:19" ht="75" hidden="1" x14ac:dyDescent="0.25">
      <c r="A63" s="151" t="s">
        <v>149</v>
      </c>
      <c r="B63" s="68" t="s">
        <v>150</v>
      </c>
      <c r="C63" s="36" t="s">
        <v>151</v>
      </c>
      <c r="D63" s="28" t="s">
        <v>189</v>
      </c>
      <c r="E63" s="28"/>
      <c r="F63" s="15">
        <f t="shared" si="0"/>
        <v>0</v>
      </c>
      <c r="G63" s="15"/>
      <c r="H63" s="15"/>
      <c r="I63" s="15"/>
      <c r="J63" s="15"/>
      <c r="K63" s="15"/>
      <c r="L63" s="15"/>
      <c r="M63" s="15"/>
      <c r="N63" s="45"/>
      <c r="O63" s="45"/>
      <c r="P63" s="45"/>
      <c r="Q63" s="45"/>
    </row>
    <row r="64" spans="1:19" ht="45" hidden="1" x14ac:dyDescent="0.25">
      <c r="A64" s="151"/>
      <c r="B64" s="152" t="s">
        <v>152</v>
      </c>
      <c r="C64" s="36" t="s">
        <v>153</v>
      </c>
      <c r="D64" s="28" t="s">
        <v>190</v>
      </c>
      <c r="E64" s="28"/>
      <c r="F64" s="15">
        <f t="shared" si="0"/>
        <v>0</v>
      </c>
      <c r="G64" s="15"/>
      <c r="H64" s="15"/>
      <c r="I64" s="15"/>
      <c r="J64" s="15"/>
      <c r="K64" s="15"/>
      <c r="L64" s="15"/>
      <c r="M64" s="15"/>
      <c r="N64" s="45"/>
      <c r="O64" s="45"/>
      <c r="P64" s="45"/>
      <c r="Q64" s="45"/>
    </row>
    <row r="65" spans="1:17" ht="45" hidden="1" x14ac:dyDescent="0.25">
      <c r="A65" s="151"/>
      <c r="B65" s="152"/>
      <c r="C65" s="36" t="s">
        <v>154</v>
      </c>
      <c r="D65" s="17"/>
      <c r="E65" s="17"/>
      <c r="F65" s="15">
        <f t="shared" si="0"/>
        <v>0</v>
      </c>
      <c r="G65" s="15"/>
      <c r="H65" s="17"/>
      <c r="I65" s="15"/>
      <c r="J65" s="15"/>
      <c r="K65" s="15"/>
      <c r="L65" s="15"/>
      <c r="M65" s="15"/>
      <c r="N65" s="45"/>
      <c r="O65" s="45"/>
      <c r="P65" s="45"/>
      <c r="Q65" s="45"/>
    </row>
    <row r="66" spans="1:17" ht="45" hidden="1" x14ac:dyDescent="0.25">
      <c r="A66" s="151"/>
      <c r="B66" s="153" t="s">
        <v>155</v>
      </c>
      <c r="C66" s="126" t="s">
        <v>156</v>
      </c>
      <c r="D66" s="14" t="s">
        <v>19</v>
      </c>
      <c r="E66" s="14"/>
      <c r="F66" s="15">
        <f t="shared" si="0"/>
        <v>0</v>
      </c>
      <c r="G66" s="15"/>
      <c r="H66" s="17"/>
      <c r="I66" s="15"/>
      <c r="J66" s="15"/>
      <c r="K66" s="15"/>
      <c r="L66" s="15"/>
      <c r="M66" s="15"/>
      <c r="N66" s="45"/>
      <c r="O66" s="45"/>
      <c r="P66" s="45"/>
      <c r="Q66" s="45"/>
    </row>
    <row r="67" spans="1:17" ht="30" hidden="1" x14ac:dyDescent="0.25">
      <c r="A67" s="151"/>
      <c r="B67" s="154"/>
      <c r="C67" s="127"/>
      <c r="D67" s="14" t="s">
        <v>82</v>
      </c>
      <c r="E67" s="14"/>
      <c r="F67" s="15">
        <f t="shared" si="0"/>
        <v>0</v>
      </c>
      <c r="G67" s="15"/>
      <c r="H67" s="17"/>
      <c r="I67" s="15"/>
      <c r="J67" s="15"/>
      <c r="K67" s="15"/>
      <c r="L67" s="15"/>
      <c r="M67" s="15"/>
      <c r="N67" s="45"/>
      <c r="O67" s="45"/>
      <c r="P67" s="45"/>
      <c r="Q67" s="45"/>
    </row>
    <row r="68" spans="1:17" ht="60" hidden="1" x14ac:dyDescent="0.25">
      <c r="A68" s="151"/>
      <c r="B68" s="69" t="s">
        <v>157</v>
      </c>
      <c r="C68" s="35" t="s">
        <v>158</v>
      </c>
      <c r="D68" s="32"/>
      <c r="E68" s="43"/>
      <c r="F68" s="15">
        <f t="shared" si="0"/>
        <v>0</v>
      </c>
      <c r="G68" s="15"/>
      <c r="H68" s="40"/>
      <c r="I68" s="15"/>
      <c r="J68" s="15"/>
      <c r="K68" s="15"/>
      <c r="L68" s="15"/>
      <c r="M68" s="15"/>
      <c r="N68" s="45"/>
      <c r="O68" s="45"/>
      <c r="P68" s="45"/>
      <c r="Q68" s="45"/>
    </row>
    <row r="69" spans="1:17" hidden="1" x14ac:dyDescent="0.25">
      <c r="A69" s="155" t="s">
        <v>159</v>
      </c>
      <c r="B69" s="156" t="s">
        <v>160</v>
      </c>
      <c r="C69" s="34" t="s">
        <v>161</v>
      </c>
      <c r="D69" s="17"/>
      <c r="E69" s="17"/>
      <c r="F69" s="15">
        <f t="shared" si="0"/>
        <v>0</v>
      </c>
      <c r="G69" s="15"/>
      <c r="H69" s="17"/>
      <c r="I69" s="15"/>
      <c r="J69" s="15"/>
      <c r="K69" s="15"/>
      <c r="L69" s="15"/>
      <c r="M69" s="15"/>
      <c r="N69" s="45"/>
      <c r="O69" s="45"/>
      <c r="P69" s="45"/>
      <c r="Q69" s="45"/>
    </row>
    <row r="70" spans="1:17" ht="30" hidden="1" x14ac:dyDescent="0.25">
      <c r="A70" s="155"/>
      <c r="B70" s="156"/>
      <c r="C70" s="34" t="s">
        <v>162</v>
      </c>
      <c r="D70" s="17"/>
      <c r="E70" s="17"/>
      <c r="F70" s="15">
        <f t="shared" si="0"/>
        <v>0</v>
      </c>
      <c r="G70" s="15"/>
      <c r="H70" s="17"/>
      <c r="I70" s="15"/>
      <c r="J70" s="15"/>
      <c r="K70" s="15"/>
      <c r="L70" s="15"/>
      <c r="M70" s="15"/>
      <c r="N70" s="45"/>
      <c r="O70" s="45"/>
      <c r="P70" s="45"/>
      <c r="Q70" s="45"/>
    </row>
    <row r="71" spans="1:17" hidden="1" x14ac:dyDescent="0.25">
      <c r="A71" s="155"/>
      <c r="B71" s="156"/>
      <c r="C71" s="34" t="s">
        <v>163</v>
      </c>
      <c r="D71" s="17"/>
      <c r="E71" s="17"/>
      <c r="F71" s="15">
        <f t="shared" si="0"/>
        <v>0</v>
      </c>
      <c r="G71" s="15"/>
      <c r="H71" s="17"/>
      <c r="I71" s="15"/>
      <c r="J71" s="15"/>
      <c r="K71" s="15"/>
      <c r="L71" s="15"/>
      <c r="M71" s="15"/>
      <c r="N71" s="45"/>
      <c r="O71" s="45"/>
      <c r="P71" s="45"/>
      <c r="Q71" s="45"/>
    </row>
    <row r="72" spans="1:17" ht="45" x14ac:dyDescent="0.25">
      <c r="A72" s="157" t="s">
        <v>164</v>
      </c>
      <c r="B72" s="158" t="s">
        <v>165</v>
      </c>
      <c r="C72" s="34" t="s">
        <v>166</v>
      </c>
      <c r="D72" s="28" t="s">
        <v>10</v>
      </c>
      <c r="E72" s="28" t="s">
        <v>89</v>
      </c>
      <c r="F72" s="15">
        <f t="shared" ref="F72:F83" si="2">+H72+I72+M72+K72+G72+J72+L72</f>
        <v>2000</v>
      </c>
      <c r="G72" s="15"/>
      <c r="H72" s="15">
        <v>2000</v>
      </c>
      <c r="I72" s="15"/>
      <c r="J72" s="15"/>
      <c r="K72" s="15"/>
      <c r="L72" s="15"/>
      <c r="M72" s="15"/>
      <c r="N72" s="45"/>
      <c r="O72" s="45"/>
      <c r="P72" s="45"/>
      <c r="Q72" s="45"/>
    </row>
    <row r="73" spans="1:17" hidden="1" x14ac:dyDescent="0.25">
      <c r="A73" s="157"/>
      <c r="B73" s="158"/>
      <c r="C73" s="34" t="s">
        <v>167</v>
      </c>
      <c r="D73" s="17"/>
      <c r="E73" s="17"/>
      <c r="F73" s="15">
        <f t="shared" si="2"/>
        <v>0</v>
      </c>
      <c r="G73" s="15"/>
      <c r="H73" s="17"/>
      <c r="I73" s="15"/>
      <c r="J73" s="15"/>
      <c r="K73" s="15"/>
      <c r="L73" s="15"/>
      <c r="M73" s="15"/>
      <c r="N73" s="45"/>
      <c r="O73" s="45"/>
      <c r="P73" s="45"/>
      <c r="Q73" s="45"/>
    </row>
    <row r="74" spans="1:17" hidden="1" x14ac:dyDescent="0.25">
      <c r="A74" s="157"/>
      <c r="B74" s="158"/>
      <c r="C74" s="34" t="s">
        <v>168</v>
      </c>
      <c r="D74" s="17"/>
      <c r="E74" s="17"/>
      <c r="F74" s="15">
        <f t="shared" si="2"/>
        <v>0</v>
      </c>
      <c r="G74" s="15"/>
      <c r="H74" s="17"/>
      <c r="I74" s="38"/>
      <c r="J74" s="38"/>
      <c r="K74" s="38"/>
      <c r="L74" s="38"/>
      <c r="M74" s="38"/>
      <c r="N74" s="39"/>
      <c r="O74" s="39"/>
      <c r="P74" s="39"/>
      <c r="Q74" s="39"/>
    </row>
    <row r="75" spans="1:17" ht="30" hidden="1" x14ac:dyDescent="0.25">
      <c r="A75" s="157"/>
      <c r="B75" s="158"/>
      <c r="C75" s="34" t="s">
        <v>169</v>
      </c>
      <c r="D75" s="28" t="s">
        <v>28</v>
      </c>
      <c r="E75" s="28"/>
      <c r="F75" s="15">
        <f t="shared" si="2"/>
        <v>0</v>
      </c>
      <c r="G75" s="15"/>
      <c r="H75" s="15"/>
      <c r="I75" s="40"/>
      <c r="J75" s="40"/>
      <c r="K75" s="40"/>
      <c r="L75" s="40"/>
      <c r="M75" s="40"/>
      <c r="N75" s="39"/>
      <c r="O75" s="39"/>
      <c r="P75" s="39"/>
      <c r="Q75" s="39"/>
    </row>
    <row r="76" spans="1:17" ht="30" hidden="1" customHeight="1" x14ac:dyDescent="0.25">
      <c r="A76" s="146" t="s">
        <v>170</v>
      </c>
      <c r="B76" s="70" t="s">
        <v>171</v>
      </c>
      <c r="C76" s="34" t="s">
        <v>172</v>
      </c>
      <c r="D76" s="17"/>
      <c r="E76" s="17"/>
      <c r="F76" s="15">
        <f t="shared" si="2"/>
        <v>0</v>
      </c>
      <c r="G76" s="15"/>
      <c r="H76" s="17"/>
      <c r="I76" s="40"/>
      <c r="J76" s="40"/>
      <c r="K76" s="40"/>
      <c r="L76" s="40"/>
      <c r="M76" s="40"/>
      <c r="N76" s="39"/>
      <c r="O76" s="39"/>
      <c r="P76" s="39"/>
      <c r="Q76" s="39"/>
    </row>
    <row r="77" spans="1:17" ht="60" x14ac:dyDescent="0.25">
      <c r="A77" s="147"/>
      <c r="B77" s="149" t="s">
        <v>173</v>
      </c>
      <c r="C77" s="121" t="s">
        <v>174</v>
      </c>
      <c r="D77" s="28" t="s">
        <v>27</v>
      </c>
      <c r="E77" s="28" t="s">
        <v>89</v>
      </c>
      <c r="F77" s="15">
        <f t="shared" si="2"/>
        <v>2866.64</v>
      </c>
      <c r="G77" s="15">
        <v>866.64</v>
      </c>
      <c r="H77" s="15">
        <v>2000</v>
      </c>
      <c r="I77" s="40"/>
      <c r="J77" s="40"/>
      <c r="K77" s="40"/>
      <c r="L77" s="40"/>
      <c r="M77" s="40"/>
      <c r="N77" s="39"/>
      <c r="O77" s="39"/>
      <c r="P77" s="39"/>
      <c r="Q77" s="39"/>
    </row>
    <row r="78" spans="1:17" hidden="1" x14ac:dyDescent="0.25">
      <c r="A78" s="148"/>
      <c r="B78" s="150"/>
      <c r="C78" s="123"/>
      <c r="D78" s="28" t="s">
        <v>11</v>
      </c>
      <c r="E78" s="28"/>
      <c r="F78" s="15">
        <f t="shared" si="2"/>
        <v>0</v>
      </c>
      <c r="G78" s="15"/>
      <c r="H78" s="15"/>
      <c r="I78" s="40"/>
      <c r="J78" s="40"/>
      <c r="K78" s="40"/>
      <c r="L78" s="40"/>
      <c r="M78" s="40"/>
      <c r="N78" s="39"/>
      <c r="O78" s="39"/>
      <c r="P78" s="39"/>
      <c r="Q78" s="39"/>
    </row>
    <row r="79" spans="1:17" ht="30" hidden="1" x14ac:dyDescent="0.25">
      <c r="A79" s="160" t="s">
        <v>175</v>
      </c>
      <c r="B79" s="71" t="s">
        <v>176</v>
      </c>
      <c r="C79" s="34" t="s">
        <v>177</v>
      </c>
      <c r="D79" s="17"/>
      <c r="E79" s="17"/>
      <c r="F79" s="15">
        <f t="shared" si="2"/>
        <v>0</v>
      </c>
      <c r="G79" s="15"/>
      <c r="H79" s="17"/>
      <c r="I79" s="40"/>
      <c r="J79" s="40"/>
      <c r="K79" s="40"/>
      <c r="L79" s="40"/>
      <c r="M79" s="40"/>
      <c r="N79" s="39"/>
      <c r="O79" s="39"/>
      <c r="P79" s="39"/>
      <c r="Q79" s="39"/>
    </row>
    <row r="80" spans="1:17" ht="60" x14ac:dyDescent="0.25">
      <c r="A80" s="160"/>
      <c r="B80" s="72" t="s">
        <v>178</v>
      </c>
      <c r="C80" s="59" t="s">
        <v>179</v>
      </c>
      <c r="D80" s="28" t="s">
        <v>29</v>
      </c>
      <c r="E80" s="28" t="s">
        <v>90</v>
      </c>
      <c r="F80" s="15">
        <f t="shared" si="2"/>
        <v>14500</v>
      </c>
      <c r="G80" s="15"/>
      <c r="H80" s="15">
        <v>14500</v>
      </c>
      <c r="I80" s="17"/>
      <c r="J80" s="17"/>
      <c r="K80" s="17"/>
      <c r="L80" s="17"/>
      <c r="M80" s="17"/>
      <c r="N80" s="53"/>
      <c r="O80" s="53"/>
      <c r="P80" s="53"/>
      <c r="Q80" s="53"/>
    </row>
    <row r="81" spans="1:19" ht="30" hidden="1" x14ac:dyDescent="0.25">
      <c r="A81" s="160"/>
      <c r="B81" s="73" t="s">
        <v>180</v>
      </c>
      <c r="C81" s="34" t="s">
        <v>181</v>
      </c>
      <c r="D81" s="17"/>
      <c r="E81" s="17"/>
      <c r="F81" s="15">
        <f t="shared" si="2"/>
        <v>0</v>
      </c>
      <c r="G81" s="15"/>
      <c r="H81" s="17"/>
      <c r="I81" s="17"/>
      <c r="J81" s="17"/>
      <c r="K81" s="17"/>
      <c r="L81" s="17"/>
      <c r="M81" s="17"/>
      <c r="N81" s="53"/>
      <c r="O81" s="53"/>
      <c r="P81" s="53"/>
      <c r="Q81" s="53"/>
    </row>
    <row r="82" spans="1:19" ht="60" hidden="1" x14ac:dyDescent="0.25">
      <c r="A82" s="160"/>
      <c r="B82" s="71" t="s">
        <v>182</v>
      </c>
      <c r="C82" s="34" t="s">
        <v>183</v>
      </c>
      <c r="D82" s="28" t="s">
        <v>51</v>
      </c>
      <c r="E82" s="28"/>
      <c r="F82" s="15">
        <f t="shared" si="2"/>
        <v>0</v>
      </c>
      <c r="G82" s="15"/>
      <c r="H82" s="15"/>
      <c r="I82" s="17"/>
      <c r="J82" s="17"/>
      <c r="K82" s="17"/>
      <c r="L82" s="17"/>
      <c r="M82" s="17"/>
      <c r="N82" s="53"/>
      <c r="O82" s="53"/>
      <c r="P82" s="53"/>
      <c r="Q82" s="53"/>
    </row>
    <row r="83" spans="1:19" ht="45" hidden="1" x14ac:dyDescent="0.25">
      <c r="A83" s="160"/>
      <c r="B83" s="71" t="s">
        <v>184</v>
      </c>
      <c r="C83" s="34" t="s">
        <v>185</v>
      </c>
      <c r="D83" s="17"/>
      <c r="E83" s="17"/>
      <c r="F83" s="15">
        <f t="shared" si="2"/>
        <v>0</v>
      </c>
      <c r="G83" s="15"/>
      <c r="H83" s="17"/>
      <c r="I83" s="17"/>
      <c r="J83" s="17"/>
      <c r="K83" s="17"/>
      <c r="L83" s="17"/>
      <c r="M83" s="17"/>
      <c r="N83" s="53"/>
      <c r="O83" s="53"/>
      <c r="P83" s="53"/>
      <c r="Q83" s="53"/>
    </row>
    <row r="84" spans="1:19" x14ac:dyDescent="0.25">
      <c r="F84" s="15">
        <f t="shared" ref="F84:F85" si="3">+H84+I84+M84+K84+G84+J84+L84</f>
        <v>0</v>
      </c>
    </row>
    <row r="85" spans="1:19" s="47" customFormat="1" x14ac:dyDescent="0.25">
      <c r="A85"/>
      <c r="B85" s="60"/>
      <c r="C85"/>
      <c r="D85" s="29" t="s">
        <v>6</v>
      </c>
      <c r="E85" s="29"/>
      <c r="F85" s="15">
        <f t="shared" si="3"/>
        <v>176636.46</v>
      </c>
      <c r="G85" s="30">
        <f t="shared" ref="G85:M85" si="4">SUM(G5:G84)</f>
        <v>96994.689999999988</v>
      </c>
      <c r="H85" s="30">
        <f>SUM(H5:H83)</f>
        <v>79641.77</v>
      </c>
      <c r="I85" s="30">
        <f t="shared" si="4"/>
        <v>0</v>
      </c>
      <c r="J85" s="30">
        <f t="shared" si="4"/>
        <v>0</v>
      </c>
      <c r="K85" s="30">
        <f t="shared" si="4"/>
        <v>0</v>
      </c>
      <c r="L85" s="30">
        <f t="shared" si="4"/>
        <v>0</v>
      </c>
      <c r="M85" s="30">
        <f t="shared" si="4"/>
        <v>0</v>
      </c>
      <c r="R85"/>
      <c r="S85"/>
    </row>
    <row r="86" spans="1:19" s="47" customFormat="1" x14ac:dyDescent="0.25">
      <c r="A86"/>
      <c r="B86" s="60"/>
      <c r="C86"/>
      <c r="D86" s="24"/>
      <c r="E86" s="24"/>
      <c r="F86" s="25"/>
      <c r="G86" s="25"/>
      <c r="H86" s="25"/>
      <c r="I86"/>
      <c r="J86"/>
      <c r="K86"/>
      <c r="L86"/>
      <c r="M86"/>
      <c r="R86"/>
      <c r="S86"/>
    </row>
    <row r="87" spans="1:19" s="47" customFormat="1" x14ac:dyDescent="0.25">
      <c r="A87"/>
      <c r="B87" s="60"/>
      <c r="C87"/>
      <c r="D87" s="24"/>
      <c r="E87" s="24"/>
      <c r="F87" s="25"/>
      <c r="G87" s="25"/>
      <c r="H87" s="25"/>
      <c r="I87"/>
      <c r="J87"/>
      <c r="K87"/>
      <c r="L87"/>
      <c r="M87"/>
      <c r="R87"/>
      <c r="S87"/>
    </row>
    <row r="88" spans="1:19" s="47" customFormat="1" hidden="1" x14ac:dyDescent="0.25">
      <c r="A88"/>
      <c r="B88" s="60"/>
      <c r="C88"/>
      <c r="D88" s="24"/>
      <c r="E88" s="24"/>
      <c r="F88" s="31">
        <f>+'DISTRIBUCION PRESUPUESTO'!B17-'POA REF ENERO'!F85</f>
        <v>-81229.579999999987</v>
      </c>
      <c r="G88" s="31"/>
      <c r="H88" s="25"/>
      <c r="I88"/>
      <c r="J88"/>
      <c r="K88"/>
      <c r="L88"/>
      <c r="M88"/>
      <c r="R88"/>
      <c r="S88"/>
    </row>
    <row r="89" spans="1:19" s="47" customFormat="1" hidden="1" x14ac:dyDescent="0.25">
      <c r="A89"/>
      <c r="B89" s="60"/>
      <c r="C89"/>
      <c r="D89" s="24"/>
      <c r="E89" s="24"/>
      <c r="F89" s="25"/>
      <c r="G89" s="25"/>
      <c r="H89" s="31"/>
      <c r="I89"/>
      <c r="J89"/>
      <c r="K89"/>
      <c r="L89"/>
      <c r="M89"/>
      <c r="R89"/>
      <c r="S89"/>
    </row>
    <row r="90" spans="1:19" s="47" customFormat="1" x14ac:dyDescent="0.25">
      <c r="A90"/>
      <c r="B90" s="60"/>
      <c r="C90"/>
      <c r="D90"/>
      <c r="E90" t="s">
        <v>13</v>
      </c>
      <c r="F90"/>
      <c r="G90" s="41">
        <f>SUM(G79:G83)</f>
        <v>0</v>
      </c>
      <c r="H90" s="41">
        <f>SUM(H79:H83)</f>
        <v>14500</v>
      </c>
      <c r="I90"/>
      <c r="J90"/>
      <c r="K90"/>
      <c r="L90"/>
      <c r="M90"/>
      <c r="R90"/>
      <c r="S90"/>
    </row>
    <row r="91" spans="1:19" s="47" customFormat="1" hidden="1" x14ac:dyDescent="0.25">
      <c r="A91"/>
      <c r="B91" s="60"/>
      <c r="C91"/>
      <c r="D91"/>
      <c r="E91"/>
      <c r="F91"/>
      <c r="G91"/>
      <c r="H91" s="41"/>
      <c r="I91"/>
      <c r="J91"/>
      <c r="K91"/>
      <c r="L91"/>
      <c r="M91"/>
      <c r="R91"/>
      <c r="S91"/>
    </row>
    <row r="92" spans="1:19" s="47" customFormat="1" hidden="1" x14ac:dyDescent="0.25">
      <c r="A92"/>
      <c r="B92" s="60"/>
      <c r="C92"/>
      <c r="D92"/>
      <c r="E92"/>
      <c r="F92"/>
      <c r="G92"/>
      <c r="H92"/>
      <c r="I92"/>
      <c r="J92"/>
      <c r="K92"/>
      <c r="L92"/>
      <c r="M92"/>
      <c r="R92"/>
      <c r="S92"/>
    </row>
    <row r="93" spans="1:19" s="47" customFormat="1" hidden="1" x14ac:dyDescent="0.25">
      <c r="A93"/>
      <c r="B93" s="60"/>
      <c r="C93"/>
      <c r="D93"/>
      <c r="E93"/>
      <c r="F93" s="41">
        <f>+'DISTRIBUCION PRESUPUESTO'!B17-'POA REF ENERO'!F85</f>
        <v>-81229.579999999987</v>
      </c>
      <c r="G93" s="41">
        <f>+'DISTRIBUCION PRESUPUESTO'!B12-'POA REF ENERO'!G85+'DISTRIBUCION PRESUPUESTO'!B14</f>
        <v>-96994.689999999988</v>
      </c>
      <c r="H93" s="42">
        <f>+'DISTRIBUCION PRESUPUESTO'!B9-'POA REF ENERO'!H85</f>
        <v>-79641.77</v>
      </c>
      <c r="I93"/>
      <c r="J93"/>
      <c r="K93"/>
      <c r="L93"/>
      <c r="M93"/>
      <c r="R93"/>
      <c r="S93"/>
    </row>
    <row r="95" spans="1:19" s="47" customFormat="1" x14ac:dyDescent="0.25">
      <c r="A95"/>
      <c r="B95" s="60"/>
      <c r="C95"/>
      <c r="D95"/>
      <c r="E95"/>
      <c r="F95"/>
      <c r="G95"/>
      <c r="H95" s="42">
        <f>+H85-'DISTRIBUCION PRESUPUESTO'!B6</f>
        <v>-15765.11</v>
      </c>
      <c r="I95"/>
      <c r="J95"/>
      <c r="K95"/>
      <c r="L95"/>
      <c r="M95"/>
      <c r="R95"/>
      <c r="S95"/>
    </row>
    <row r="99" spans="1:19" s="47" customFormat="1" x14ac:dyDescent="0.25">
      <c r="A99"/>
      <c r="B99" s="60"/>
      <c r="C99"/>
      <c r="D99"/>
      <c r="E99" s="57"/>
      <c r="F99" s="57"/>
      <c r="G99"/>
      <c r="H99"/>
      <c r="I99" s="57"/>
      <c r="J99" s="57"/>
      <c r="K99"/>
      <c r="L99"/>
      <c r="M99"/>
      <c r="R99"/>
      <c r="S99"/>
    </row>
    <row r="100" spans="1:19" s="47" customFormat="1" x14ac:dyDescent="0.25">
      <c r="A100"/>
      <c r="B100" s="60"/>
      <c r="C100"/>
      <c r="D100"/>
      <c r="E100" s="161" t="s">
        <v>199</v>
      </c>
      <c r="F100" s="161"/>
      <c r="G100"/>
      <c r="H100"/>
      <c r="I100" s="162" t="s">
        <v>200</v>
      </c>
      <c r="J100" s="162"/>
      <c r="K100"/>
      <c r="L100"/>
      <c r="M100"/>
      <c r="R100"/>
      <c r="S100"/>
    </row>
    <row r="101" spans="1:19" ht="15.75" x14ac:dyDescent="0.25">
      <c r="E101" s="163" t="s">
        <v>209</v>
      </c>
      <c r="F101" s="163"/>
      <c r="I101" s="159" t="s">
        <v>210</v>
      </c>
      <c r="J101" s="159"/>
    </row>
    <row r="102" spans="1:19" x14ac:dyDescent="0.25">
      <c r="E102" s="54"/>
    </row>
    <row r="103" spans="1:19" ht="45" customHeight="1" x14ac:dyDescent="0.25">
      <c r="D103" s="57"/>
      <c r="E103" s="54"/>
      <c r="G103" s="57"/>
      <c r="H103" s="57"/>
      <c r="K103" s="57"/>
      <c r="L103" s="57"/>
    </row>
    <row r="104" spans="1:19" x14ac:dyDescent="0.25">
      <c r="D104" s="56" t="s">
        <v>201</v>
      </c>
      <c r="G104" s="162" t="s">
        <v>203</v>
      </c>
      <c r="H104" s="162"/>
      <c r="K104" s="162" t="s">
        <v>205</v>
      </c>
      <c r="L104" s="162"/>
    </row>
    <row r="105" spans="1:19" x14ac:dyDescent="0.25">
      <c r="D105" s="56" t="s">
        <v>202</v>
      </c>
      <c r="E105" s="33"/>
      <c r="F105" s="33"/>
      <c r="G105" s="159" t="s">
        <v>204</v>
      </c>
      <c r="H105" s="159"/>
      <c r="I105" s="33"/>
      <c r="J105" s="33"/>
      <c r="K105" s="159" t="s">
        <v>206</v>
      </c>
      <c r="L105" s="159"/>
    </row>
    <row r="106" spans="1:19" x14ac:dyDescent="0.25">
      <c r="E106" s="55"/>
      <c r="F106" s="33"/>
      <c r="G106" s="33"/>
      <c r="H106" s="33"/>
      <c r="I106" s="33"/>
      <c r="J106" s="33"/>
      <c r="K106" s="33"/>
      <c r="L106" s="33"/>
    </row>
    <row r="107" spans="1:19" x14ac:dyDescent="0.25">
      <c r="E107" s="55"/>
    </row>
    <row r="108" spans="1:19" x14ac:dyDescent="0.25">
      <c r="E108" s="54"/>
    </row>
    <row r="111" spans="1:19" x14ac:dyDescent="0.25">
      <c r="G111" s="54"/>
    </row>
    <row r="112" spans="1:19" x14ac:dyDescent="0.25">
      <c r="E112" s="57"/>
      <c r="F112" s="57"/>
      <c r="I112" s="57"/>
      <c r="J112" s="57"/>
    </row>
    <row r="113" spans="5:10" x14ac:dyDescent="0.25">
      <c r="E113" s="162" t="s">
        <v>207</v>
      </c>
      <c r="F113" s="162"/>
      <c r="I113" s="162" t="s">
        <v>211</v>
      </c>
      <c r="J113" s="162"/>
    </row>
    <row r="114" spans="5:10" x14ac:dyDescent="0.25">
      <c r="E114" s="159" t="s">
        <v>208</v>
      </c>
      <c r="F114" s="159"/>
      <c r="I114" s="159" t="s">
        <v>212</v>
      </c>
      <c r="J114" s="159"/>
    </row>
    <row r="115" spans="5:10" x14ac:dyDescent="0.25">
      <c r="E115" s="54"/>
    </row>
    <row r="120" spans="5:10" ht="98.25" customHeight="1" x14ac:dyDescent="0.25"/>
    <row r="121" spans="5:10" ht="98.25" customHeight="1" x14ac:dyDescent="0.25"/>
    <row r="122" spans="5:10" ht="98.25" customHeight="1" x14ac:dyDescent="0.25"/>
    <row r="123" spans="5:10" ht="98.25" customHeight="1" x14ac:dyDescent="0.25"/>
    <row r="124" spans="5:10" ht="98.25" customHeight="1" x14ac:dyDescent="0.25"/>
    <row r="125" spans="5:10" ht="98.25" customHeight="1" x14ac:dyDescent="0.25"/>
    <row r="126" spans="5:10" ht="98.25" customHeight="1" x14ac:dyDescent="0.25"/>
    <row r="127" spans="5:10" ht="98.25" customHeight="1" x14ac:dyDescent="0.25"/>
    <row r="128" spans="5:10" ht="98.25" customHeight="1" x14ac:dyDescent="0.25"/>
    <row r="129" ht="98.25" customHeight="1" x14ac:dyDescent="0.25"/>
  </sheetData>
  <mergeCells count="60">
    <mergeCell ref="D33:D34"/>
    <mergeCell ref="K104:L104"/>
    <mergeCell ref="G105:H105"/>
    <mergeCell ref="K105:L105"/>
    <mergeCell ref="E113:F113"/>
    <mergeCell ref="I113:J113"/>
    <mergeCell ref="E114:F114"/>
    <mergeCell ref="I114:J114"/>
    <mergeCell ref="A79:A83"/>
    <mergeCell ref="E100:F100"/>
    <mergeCell ref="I100:J100"/>
    <mergeCell ref="E101:F101"/>
    <mergeCell ref="I101:J101"/>
    <mergeCell ref="G104:H104"/>
    <mergeCell ref="A76:A78"/>
    <mergeCell ref="B77:B78"/>
    <mergeCell ref="C77:C78"/>
    <mergeCell ref="A56:A62"/>
    <mergeCell ref="B56:B58"/>
    <mergeCell ref="B59:B62"/>
    <mergeCell ref="A63:A68"/>
    <mergeCell ref="B64:B65"/>
    <mergeCell ref="B66:B67"/>
    <mergeCell ref="C66:C67"/>
    <mergeCell ref="A69:A71"/>
    <mergeCell ref="B69:B71"/>
    <mergeCell ref="A72:A75"/>
    <mergeCell ref="B72:B75"/>
    <mergeCell ref="A36:A38"/>
    <mergeCell ref="B37:B38"/>
    <mergeCell ref="A39:A42"/>
    <mergeCell ref="B39:B42"/>
    <mergeCell ref="C39:C42"/>
    <mergeCell ref="A43:A55"/>
    <mergeCell ref="B43:B49"/>
    <mergeCell ref="C43:C44"/>
    <mergeCell ref="B50:B51"/>
    <mergeCell ref="B52:B54"/>
    <mergeCell ref="C20:C23"/>
    <mergeCell ref="A24:A35"/>
    <mergeCell ref="B24:B35"/>
    <mergeCell ref="C24:C25"/>
    <mergeCell ref="C27:C29"/>
    <mergeCell ref="C30:C33"/>
    <mergeCell ref="A5:A23"/>
    <mergeCell ref="B5:B12"/>
    <mergeCell ref="B13:B16"/>
    <mergeCell ref="B17:B19"/>
    <mergeCell ref="B20:B23"/>
    <mergeCell ref="G3:H3"/>
    <mergeCell ref="I3:J3"/>
    <mergeCell ref="K3:L3"/>
    <mergeCell ref="M3:M4"/>
    <mergeCell ref="N3:Q3"/>
    <mergeCell ref="F3:F4"/>
    <mergeCell ref="A3:A4"/>
    <mergeCell ref="B3:B4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50" fitToHeight="4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125"/>
  <sheetViews>
    <sheetView tabSelected="1" topLeftCell="B1" zoomScale="70" zoomScaleNormal="83" workbookViewId="0">
      <selection activeCell="B2" sqref="B2"/>
    </sheetView>
  </sheetViews>
  <sheetFormatPr baseColWidth="10" defaultRowHeight="15" x14ac:dyDescent="0.25"/>
  <cols>
    <col min="1" max="1" width="33.85546875" customWidth="1"/>
    <col min="2" max="2" width="34.140625" style="60" customWidth="1"/>
    <col min="3" max="3" width="61.28515625" customWidth="1"/>
    <col min="4" max="4" width="39" customWidth="1"/>
    <col min="5" max="5" width="26" customWidth="1"/>
    <col min="6" max="7" width="22.42578125" customWidth="1"/>
    <col min="8" max="8" width="19.7109375" customWidth="1"/>
    <col min="9" max="13" width="20.85546875" hidden="1" customWidth="1"/>
    <col min="14" max="17" width="11.42578125" style="47" hidden="1" customWidth="1"/>
  </cols>
  <sheetData>
    <row r="1" spans="1:20" ht="89.25" customHeight="1" x14ac:dyDescent="0.25">
      <c r="B1" s="65" t="s">
        <v>323</v>
      </c>
    </row>
    <row r="2" spans="1:20" ht="18" customHeight="1" x14ac:dyDescent="0.25"/>
    <row r="3" spans="1:20" ht="15" customHeight="1" x14ac:dyDescent="0.25">
      <c r="A3" s="113" t="s">
        <v>92</v>
      </c>
      <c r="B3" s="114" t="s">
        <v>93</v>
      </c>
      <c r="C3" s="113" t="s">
        <v>94</v>
      </c>
      <c r="D3" s="111" t="s">
        <v>186</v>
      </c>
      <c r="E3" s="111" t="s">
        <v>191</v>
      </c>
      <c r="F3" s="111" t="s">
        <v>12</v>
      </c>
      <c r="G3" s="115" t="s">
        <v>7</v>
      </c>
      <c r="H3" s="115"/>
      <c r="I3" s="116" t="s">
        <v>32</v>
      </c>
      <c r="J3" s="117"/>
      <c r="K3" s="116" t="s">
        <v>33</v>
      </c>
      <c r="L3" s="117"/>
      <c r="M3" s="118" t="s">
        <v>31</v>
      </c>
      <c r="N3" s="120" t="s">
        <v>1</v>
      </c>
      <c r="O3" s="120"/>
      <c r="P3" s="120"/>
      <c r="Q3" s="120"/>
    </row>
    <row r="4" spans="1:20" ht="35.25" customHeight="1" x14ac:dyDescent="0.25">
      <c r="A4" s="113"/>
      <c r="B4" s="114"/>
      <c r="C4" s="113"/>
      <c r="D4" s="112"/>
      <c r="E4" s="112"/>
      <c r="F4" s="112"/>
      <c r="G4" s="44" t="s">
        <v>216</v>
      </c>
      <c r="H4" s="48" t="s">
        <v>217</v>
      </c>
      <c r="I4" s="44" t="s">
        <v>49</v>
      </c>
      <c r="J4" s="48" t="s">
        <v>50</v>
      </c>
      <c r="K4" s="44" t="s">
        <v>49</v>
      </c>
      <c r="L4" s="48" t="s">
        <v>50</v>
      </c>
      <c r="M4" s="119"/>
      <c r="N4" s="44" t="s">
        <v>2</v>
      </c>
      <c r="O4" s="44" t="s">
        <v>3</v>
      </c>
      <c r="P4" s="44" t="s">
        <v>4</v>
      </c>
      <c r="Q4" s="44" t="s">
        <v>5</v>
      </c>
    </row>
    <row r="5" spans="1:20" ht="30" x14ac:dyDescent="0.25">
      <c r="A5" s="131" t="s">
        <v>95</v>
      </c>
      <c r="B5" s="132" t="s">
        <v>96</v>
      </c>
      <c r="C5" s="34" t="s">
        <v>97</v>
      </c>
      <c r="D5" s="26"/>
      <c r="E5" s="26" t="s">
        <v>192</v>
      </c>
      <c r="F5" s="58">
        <f>+H5+I5+M5+K5+G5+J5+L5</f>
        <v>1000</v>
      </c>
      <c r="G5" s="15"/>
      <c r="H5" s="27">
        <v>1000</v>
      </c>
      <c r="I5" s="15"/>
      <c r="J5" s="15"/>
      <c r="K5" s="15"/>
      <c r="L5" s="15"/>
      <c r="M5" s="15"/>
      <c r="N5" s="45"/>
      <c r="O5" s="45"/>
      <c r="P5" s="45"/>
      <c r="Q5" s="45"/>
    </row>
    <row r="6" spans="1:20" x14ac:dyDescent="0.25">
      <c r="A6" s="131"/>
      <c r="B6" s="132"/>
      <c r="C6" s="34" t="s">
        <v>47</v>
      </c>
      <c r="D6" s="26"/>
      <c r="E6" s="26" t="s">
        <v>85</v>
      </c>
      <c r="F6" s="58">
        <f t="shared" ref="F6:F69" si="0">+H6+I6+M6+K6+G6+J6+L6</f>
        <v>400</v>
      </c>
      <c r="G6" s="15"/>
      <c r="H6" s="27">
        <v>400</v>
      </c>
      <c r="I6" s="15"/>
      <c r="J6" s="15"/>
      <c r="K6" s="15"/>
      <c r="L6" s="15"/>
      <c r="M6" s="15"/>
      <c r="N6" s="45"/>
      <c r="O6" s="45"/>
      <c r="P6" s="45"/>
      <c r="Q6" s="45"/>
    </row>
    <row r="7" spans="1:20" x14ac:dyDescent="0.25">
      <c r="A7" s="131"/>
      <c r="B7" s="132"/>
      <c r="C7" s="34" t="s">
        <v>84</v>
      </c>
      <c r="D7" s="26"/>
      <c r="E7" s="26" t="s">
        <v>193</v>
      </c>
      <c r="F7" s="58">
        <f t="shared" si="0"/>
        <v>500</v>
      </c>
      <c r="G7" s="27"/>
      <c r="H7" s="27">
        <v>500</v>
      </c>
      <c r="J7" s="15"/>
      <c r="K7" s="15"/>
      <c r="L7" s="15"/>
      <c r="M7" s="15"/>
      <c r="N7" s="45"/>
      <c r="O7" s="45"/>
      <c r="P7" s="45"/>
      <c r="Q7" s="45"/>
    </row>
    <row r="8" spans="1:20" ht="30" x14ac:dyDescent="0.25">
      <c r="A8" s="131"/>
      <c r="B8" s="132"/>
      <c r="C8" s="34" t="s">
        <v>18</v>
      </c>
      <c r="D8" s="26"/>
      <c r="E8" s="26" t="s">
        <v>86</v>
      </c>
      <c r="F8" s="58">
        <f t="shared" si="0"/>
        <v>16000</v>
      </c>
      <c r="G8" s="15"/>
      <c r="H8" s="15">
        <v>16000</v>
      </c>
      <c r="I8" s="15"/>
      <c r="J8" s="15"/>
      <c r="K8" s="15"/>
      <c r="L8" s="15"/>
      <c r="M8" s="15"/>
      <c r="N8" s="45"/>
      <c r="O8" s="45"/>
      <c r="P8" s="45"/>
      <c r="Q8" s="45"/>
      <c r="T8" s="95">
        <v>151653.53</v>
      </c>
    </row>
    <row r="9" spans="1:20" x14ac:dyDescent="0.25">
      <c r="A9" s="131"/>
      <c r="B9" s="132"/>
      <c r="C9" s="34" t="s">
        <v>98</v>
      </c>
      <c r="D9" s="26"/>
      <c r="E9" s="26"/>
      <c r="F9" s="15">
        <f t="shared" si="0"/>
        <v>0</v>
      </c>
      <c r="G9" s="15"/>
      <c r="H9" s="27"/>
      <c r="I9" s="15"/>
      <c r="J9" s="15"/>
      <c r="K9" s="15"/>
      <c r="L9" s="15"/>
      <c r="M9" s="15"/>
      <c r="N9" s="45"/>
      <c r="O9" s="45"/>
      <c r="P9" s="45"/>
      <c r="Q9" s="45"/>
    </row>
    <row r="10" spans="1:20" ht="30" x14ac:dyDescent="0.25">
      <c r="A10" s="131"/>
      <c r="B10" s="132" t="s">
        <v>99</v>
      </c>
      <c r="C10" s="34" t="s">
        <v>100</v>
      </c>
      <c r="D10" s="17"/>
      <c r="E10" s="17"/>
      <c r="F10" s="15">
        <f t="shared" si="0"/>
        <v>0</v>
      </c>
      <c r="G10" s="15"/>
      <c r="H10" s="17"/>
      <c r="I10" s="37"/>
      <c r="J10" s="37"/>
      <c r="K10" s="15"/>
      <c r="L10" s="15"/>
      <c r="M10" s="15"/>
      <c r="N10" s="45"/>
      <c r="O10" s="45"/>
      <c r="P10" s="45"/>
      <c r="Q10" s="45"/>
    </row>
    <row r="11" spans="1:20" ht="30" x14ac:dyDescent="0.25">
      <c r="A11" s="131"/>
      <c r="B11" s="132"/>
      <c r="C11" s="34" t="s">
        <v>101</v>
      </c>
      <c r="D11" s="17"/>
      <c r="E11" s="17"/>
      <c r="F11" s="15">
        <f t="shared" si="0"/>
        <v>0</v>
      </c>
      <c r="G11" s="15"/>
      <c r="H11" s="17"/>
      <c r="I11" s="37"/>
      <c r="J11" s="37"/>
      <c r="K11" s="15"/>
      <c r="L11" s="15"/>
      <c r="M11" s="15"/>
      <c r="N11" s="45"/>
      <c r="O11" s="45"/>
      <c r="P11" s="45"/>
      <c r="Q11" s="45"/>
    </row>
    <row r="12" spans="1:20" x14ac:dyDescent="0.25">
      <c r="A12" s="131"/>
      <c r="B12" s="132"/>
      <c r="C12" s="34" t="s">
        <v>102</v>
      </c>
      <c r="D12" s="17"/>
      <c r="E12" s="17"/>
      <c r="F12" s="15">
        <f t="shared" si="0"/>
        <v>0</v>
      </c>
      <c r="G12" s="15"/>
      <c r="H12" s="17"/>
      <c r="I12" s="37"/>
      <c r="J12" s="37"/>
      <c r="K12" s="15"/>
      <c r="L12" s="15"/>
      <c r="M12" s="15"/>
      <c r="N12" s="45"/>
      <c r="O12" s="45"/>
      <c r="P12" s="45"/>
      <c r="Q12" s="45"/>
    </row>
    <row r="13" spans="1:20" x14ac:dyDescent="0.25">
      <c r="A13" s="131"/>
      <c r="B13" s="132"/>
      <c r="C13" s="34" t="s">
        <v>103</v>
      </c>
      <c r="D13" s="17"/>
      <c r="E13" s="17"/>
      <c r="F13" s="15">
        <f t="shared" si="0"/>
        <v>0</v>
      </c>
      <c r="G13" s="15"/>
      <c r="H13" s="15"/>
      <c r="I13" s="37"/>
      <c r="J13" s="37"/>
      <c r="K13" s="15"/>
      <c r="L13" s="15"/>
      <c r="M13" s="15"/>
      <c r="N13" s="45"/>
      <c r="O13" s="45"/>
      <c r="P13" s="45"/>
      <c r="Q13" s="45"/>
    </row>
    <row r="14" spans="1:20" x14ac:dyDescent="0.25">
      <c r="A14" s="131"/>
      <c r="B14" s="132" t="s">
        <v>104</v>
      </c>
      <c r="C14" s="34" t="s">
        <v>105</v>
      </c>
      <c r="D14" s="28"/>
      <c r="E14" s="28"/>
      <c r="F14" s="15">
        <f t="shared" si="0"/>
        <v>0</v>
      </c>
      <c r="G14" s="15"/>
      <c r="H14" s="15"/>
      <c r="I14" s="37"/>
      <c r="J14" s="37"/>
      <c r="K14" s="15"/>
      <c r="L14" s="15"/>
      <c r="M14" s="15"/>
      <c r="N14" s="45"/>
      <c r="O14" s="45"/>
      <c r="P14" s="45"/>
      <c r="Q14" s="45"/>
    </row>
    <row r="15" spans="1:20" ht="30" x14ac:dyDescent="0.25">
      <c r="A15" s="131"/>
      <c r="B15" s="132"/>
      <c r="C15" s="34" t="s">
        <v>106</v>
      </c>
      <c r="D15" s="28"/>
      <c r="E15" s="28"/>
      <c r="F15" s="15">
        <f t="shared" si="0"/>
        <v>0</v>
      </c>
      <c r="G15" s="15"/>
      <c r="H15" s="15"/>
      <c r="I15" s="37"/>
      <c r="J15" s="37"/>
      <c r="K15" s="15"/>
      <c r="L15" s="15"/>
      <c r="M15" s="15"/>
      <c r="N15" s="45"/>
      <c r="O15" s="45"/>
      <c r="P15" s="45"/>
      <c r="Q15" s="45"/>
    </row>
    <row r="16" spans="1:20" x14ac:dyDescent="0.25">
      <c r="A16" s="131"/>
      <c r="B16" s="132"/>
      <c r="C16" s="34" t="s">
        <v>107</v>
      </c>
      <c r="D16" s="17"/>
      <c r="E16" s="17"/>
      <c r="F16" s="15">
        <f t="shared" si="0"/>
        <v>0</v>
      </c>
      <c r="G16" s="15"/>
      <c r="H16" s="17"/>
      <c r="I16" s="17"/>
      <c r="J16" s="17"/>
      <c r="K16" s="17"/>
      <c r="L16" s="17"/>
      <c r="M16" s="17"/>
      <c r="N16" s="53"/>
      <c r="O16" s="53"/>
      <c r="P16" s="53"/>
      <c r="Q16" s="53"/>
    </row>
    <row r="17" spans="1:18" ht="30" x14ac:dyDescent="0.25">
      <c r="A17" s="131"/>
      <c r="B17" s="133" t="s">
        <v>108</v>
      </c>
      <c r="C17" s="121" t="s">
        <v>109</v>
      </c>
      <c r="D17" s="28" t="s">
        <v>22</v>
      </c>
      <c r="E17" s="28"/>
      <c r="F17" s="15">
        <f t="shared" si="0"/>
        <v>0</v>
      </c>
      <c r="G17" s="15"/>
      <c r="H17" s="15"/>
      <c r="I17" s="17"/>
      <c r="J17" s="17"/>
      <c r="K17" s="17"/>
      <c r="L17" s="17"/>
      <c r="M17" s="17"/>
      <c r="N17" s="53"/>
      <c r="O17" s="53"/>
      <c r="P17" s="53"/>
      <c r="Q17" s="53"/>
    </row>
    <row r="18" spans="1:18" ht="30" x14ac:dyDescent="0.25">
      <c r="A18" s="131"/>
      <c r="B18" s="134"/>
      <c r="C18" s="122"/>
      <c r="D18" s="28" t="s">
        <v>23</v>
      </c>
      <c r="E18" s="28"/>
      <c r="F18" s="15">
        <f t="shared" si="0"/>
        <v>0</v>
      </c>
      <c r="G18" s="15"/>
      <c r="H18" s="15"/>
      <c r="I18" s="17"/>
      <c r="J18" s="17"/>
      <c r="K18" s="17"/>
      <c r="L18" s="17"/>
      <c r="M18" s="17"/>
      <c r="N18" s="53"/>
      <c r="O18" s="53"/>
      <c r="P18" s="53"/>
      <c r="Q18" s="53"/>
    </row>
    <row r="19" spans="1:18" ht="45" x14ac:dyDescent="0.25">
      <c r="A19" s="131"/>
      <c r="B19" s="134"/>
      <c r="C19" s="122"/>
      <c r="D19" s="28" t="s">
        <v>24</v>
      </c>
      <c r="E19" s="28"/>
      <c r="F19" s="15">
        <f t="shared" si="0"/>
        <v>0</v>
      </c>
      <c r="G19" s="15"/>
      <c r="H19" s="15"/>
      <c r="I19" s="17"/>
      <c r="J19" s="17"/>
      <c r="K19" s="17"/>
      <c r="L19" s="17"/>
      <c r="M19" s="17"/>
      <c r="N19" s="53"/>
      <c r="O19" s="53"/>
      <c r="P19" s="53"/>
      <c r="Q19" s="53"/>
    </row>
    <row r="20" spans="1:18" ht="45" x14ac:dyDescent="0.25">
      <c r="A20" s="131"/>
      <c r="B20" s="135"/>
      <c r="C20" s="123"/>
      <c r="D20" s="28" t="s">
        <v>25</v>
      </c>
      <c r="E20" s="28"/>
      <c r="F20" s="15">
        <f t="shared" si="0"/>
        <v>0</v>
      </c>
      <c r="G20" s="15"/>
      <c r="H20" s="15"/>
      <c r="I20" s="17"/>
      <c r="J20" s="17"/>
      <c r="K20" s="17"/>
      <c r="L20" s="17"/>
      <c r="M20" s="17"/>
      <c r="N20" s="53"/>
      <c r="O20" s="53"/>
      <c r="P20" s="53"/>
      <c r="Q20" s="53"/>
    </row>
    <row r="21" spans="1:18" x14ac:dyDescent="0.25">
      <c r="A21" s="124" t="s">
        <v>110</v>
      </c>
      <c r="B21" s="125" t="s">
        <v>111</v>
      </c>
      <c r="C21" s="126" t="s">
        <v>112</v>
      </c>
      <c r="D21" s="14"/>
      <c r="E21" s="14"/>
      <c r="F21" s="15">
        <f t="shared" si="0"/>
        <v>0</v>
      </c>
      <c r="G21" s="15"/>
      <c r="H21" s="15">
        <v>0</v>
      </c>
      <c r="I21" s="17"/>
      <c r="J21" s="17"/>
      <c r="K21" s="17"/>
      <c r="L21" s="17"/>
      <c r="M21" s="17"/>
      <c r="N21" s="53"/>
      <c r="O21" s="53"/>
      <c r="P21" s="53"/>
      <c r="Q21" s="53"/>
    </row>
    <row r="22" spans="1:18" ht="30" x14ac:dyDescent="0.25">
      <c r="A22" s="124"/>
      <c r="B22" s="125"/>
      <c r="C22" s="127"/>
      <c r="D22" s="14" t="s">
        <v>228</v>
      </c>
      <c r="E22" s="14" t="s">
        <v>233</v>
      </c>
      <c r="F22" s="58">
        <f t="shared" si="0"/>
        <v>6000</v>
      </c>
      <c r="G22" s="15"/>
      <c r="H22" s="15">
        <v>6000</v>
      </c>
      <c r="I22" s="17"/>
      <c r="J22" s="17"/>
      <c r="K22" s="17"/>
      <c r="L22" s="17"/>
      <c r="M22" s="17"/>
      <c r="N22" s="53"/>
      <c r="O22" s="53"/>
      <c r="P22" s="53"/>
      <c r="Q22" s="53"/>
      <c r="R22">
        <v>12000</v>
      </c>
    </row>
    <row r="23" spans="1:18" ht="30" x14ac:dyDescent="0.25">
      <c r="A23" s="124"/>
      <c r="B23" s="125"/>
      <c r="C23" s="35" t="s">
        <v>113</v>
      </c>
      <c r="D23" s="17" t="s">
        <v>230</v>
      </c>
      <c r="E23" s="17" t="s">
        <v>229</v>
      </c>
      <c r="F23" s="58">
        <f t="shared" si="0"/>
        <v>2241.77</v>
      </c>
      <c r="G23" s="15"/>
      <c r="H23" s="15">
        <v>2241.77</v>
      </c>
      <c r="I23" s="17"/>
      <c r="J23" s="17"/>
      <c r="K23" s="17"/>
      <c r="L23" s="17"/>
      <c r="M23" s="17"/>
      <c r="N23" s="53"/>
      <c r="O23" s="53"/>
      <c r="P23" s="53"/>
      <c r="Q23" s="53"/>
    </row>
    <row r="24" spans="1:18" ht="30" x14ac:dyDescent="0.25">
      <c r="A24" s="124"/>
      <c r="B24" s="125"/>
      <c r="C24" s="126" t="s">
        <v>114</v>
      </c>
      <c r="D24" s="14" t="s">
        <v>218</v>
      </c>
      <c r="E24" s="14"/>
      <c r="F24" s="15">
        <f t="shared" si="0"/>
        <v>0</v>
      </c>
      <c r="G24" s="15"/>
      <c r="H24" s="15"/>
      <c r="I24" s="17"/>
      <c r="J24" s="17"/>
      <c r="K24" s="17"/>
      <c r="L24" s="17"/>
      <c r="M24" s="17"/>
      <c r="N24" s="53"/>
      <c r="O24" s="53"/>
      <c r="P24" s="53"/>
      <c r="Q24" s="53"/>
    </row>
    <row r="25" spans="1:18" ht="30" x14ac:dyDescent="0.25">
      <c r="A25" s="124"/>
      <c r="B25" s="125"/>
      <c r="C25" s="128"/>
      <c r="D25" s="14" t="s">
        <v>187</v>
      </c>
      <c r="E25" s="14"/>
      <c r="F25" s="15">
        <f t="shared" si="0"/>
        <v>0</v>
      </c>
      <c r="G25" s="15"/>
      <c r="H25" s="15"/>
      <c r="I25" s="17"/>
      <c r="J25" s="49"/>
      <c r="K25" s="17"/>
      <c r="L25" s="17"/>
      <c r="M25" s="17"/>
      <c r="N25" s="53"/>
      <c r="O25" s="53"/>
      <c r="P25" s="53"/>
      <c r="Q25" s="53"/>
    </row>
    <row r="26" spans="1:18" x14ac:dyDescent="0.25">
      <c r="A26" s="124"/>
      <c r="B26" s="125"/>
      <c r="C26" s="127"/>
      <c r="D26" s="14" t="s">
        <v>81</v>
      </c>
      <c r="E26" s="14"/>
      <c r="F26" s="15">
        <f t="shared" si="0"/>
        <v>0</v>
      </c>
      <c r="G26" s="15"/>
      <c r="H26" s="15"/>
      <c r="I26" s="17"/>
      <c r="J26" s="17"/>
      <c r="K26" s="17"/>
      <c r="L26" s="17"/>
      <c r="M26" s="17"/>
      <c r="N26" s="53"/>
      <c r="O26" s="53"/>
      <c r="P26" s="53"/>
      <c r="Q26" s="53"/>
    </row>
    <row r="27" spans="1:18" ht="30" x14ac:dyDescent="0.25">
      <c r="A27" s="124"/>
      <c r="B27" s="125"/>
      <c r="C27" s="129" t="s">
        <v>115</v>
      </c>
      <c r="D27" s="14" t="s">
        <v>231</v>
      </c>
      <c r="E27" s="14" t="s">
        <v>232</v>
      </c>
      <c r="F27" s="58">
        <f t="shared" si="0"/>
        <v>4000</v>
      </c>
      <c r="G27" s="15"/>
      <c r="H27" s="15">
        <v>4000</v>
      </c>
      <c r="I27" s="17"/>
      <c r="J27" s="17"/>
      <c r="K27" s="17"/>
      <c r="L27" s="17"/>
      <c r="M27" s="17"/>
      <c r="N27" s="53"/>
      <c r="O27" s="53"/>
      <c r="P27" s="53"/>
      <c r="Q27" s="53"/>
    </row>
    <row r="28" spans="1:18" ht="45" x14ac:dyDescent="0.25">
      <c r="A28" s="124"/>
      <c r="B28" s="125"/>
      <c r="C28" s="130"/>
      <c r="D28" s="14" t="s">
        <v>79</v>
      </c>
      <c r="E28" s="14" t="s">
        <v>87</v>
      </c>
      <c r="F28" s="58">
        <f t="shared" si="0"/>
        <v>5000</v>
      </c>
      <c r="G28" s="15"/>
      <c r="H28" s="15">
        <v>5000</v>
      </c>
      <c r="I28" s="15"/>
      <c r="J28" s="15"/>
      <c r="K28" s="15"/>
      <c r="L28" s="15"/>
      <c r="M28" s="15"/>
      <c r="N28" s="45"/>
      <c r="O28" s="45"/>
      <c r="P28" s="45"/>
      <c r="Q28" s="45"/>
    </row>
    <row r="29" spans="1:18" ht="30" x14ac:dyDescent="0.25">
      <c r="A29" s="124"/>
      <c r="B29" s="125"/>
      <c r="C29" s="130"/>
      <c r="D29" s="14" t="s">
        <v>195</v>
      </c>
      <c r="E29" s="14" t="s">
        <v>196</v>
      </c>
      <c r="F29" s="58">
        <f t="shared" si="0"/>
        <v>1000</v>
      </c>
      <c r="G29" s="15"/>
      <c r="H29" s="15">
        <v>1000</v>
      </c>
      <c r="I29" s="15"/>
      <c r="J29" s="15"/>
      <c r="K29" s="15"/>
      <c r="L29" s="15"/>
      <c r="M29" s="15"/>
      <c r="N29" s="45"/>
      <c r="O29" s="45"/>
      <c r="P29" s="45"/>
      <c r="Q29" s="45"/>
    </row>
    <row r="30" spans="1:18" x14ac:dyDescent="0.25">
      <c r="A30" s="124"/>
      <c r="B30" s="125"/>
      <c r="C30" s="130"/>
      <c r="D30" s="14" t="s">
        <v>219</v>
      </c>
      <c r="E30" s="14" t="s">
        <v>238</v>
      </c>
      <c r="F30" s="15"/>
      <c r="H30" s="58">
        <v>13000</v>
      </c>
      <c r="I30" s="15"/>
      <c r="J30" s="15"/>
      <c r="K30" s="15"/>
      <c r="L30" s="15"/>
      <c r="M30" s="58">
        <v>60000</v>
      </c>
      <c r="N30" s="45"/>
      <c r="O30" s="45"/>
      <c r="P30" s="45"/>
      <c r="Q30" s="45"/>
    </row>
    <row r="31" spans="1:18" ht="30" x14ac:dyDescent="0.25">
      <c r="A31" s="124"/>
      <c r="B31" s="125"/>
      <c r="C31" s="34" t="s">
        <v>116</v>
      </c>
      <c r="D31" s="17"/>
      <c r="E31" s="17"/>
      <c r="F31" s="15">
        <f t="shared" si="0"/>
        <v>0</v>
      </c>
      <c r="G31" s="15"/>
      <c r="H31" s="17"/>
      <c r="I31" s="15"/>
      <c r="J31" s="15"/>
      <c r="K31" s="15"/>
      <c r="L31" s="15"/>
      <c r="M31" s="15"/>
      <c r="N31" s="45"/>
      <c r="O31" s="45"/>
      <c r="P31" s="45"/>
      <c r="Q31" s="45"/>
    </row>
    <row r="32" spans="1:18" ht="72.75" customHeight="1" x14ac:dyDescent="0.25">
      <c r="A32" s="124" t="s">
        <v>117</v>
      </c>
      <c r="B32" s="66" t="s">
        <v>118</v>
      </c>
      <c r="C32" s="46" t="s">
        <v>119</v>
      </c>
      <c r="D32" s="32"/>
      <c r="E32" s="17"/>
      <c r="F32" s="15">
        <f t="shared" si="0"/>
        <v>0</v>
      </c>
      <c r="G32" s="15"/>
      <c r="H32" s="15"/>
      <c r="I32" s="15"/>
      <c r="J32" s="15"/>
      <c r="K32" s="15"/>
      <c r="L32" s="15"/>
      <c r="M32" s="15"/>
      <c r="N32" s="45"/>
      <c r="O32" s="45"/>
      <c r="P32" s="45"/>
      <c r="Q32" s="45"/>
    </row>
    <row r="33" spans="1:17" x14ac:dyDescent="0.25">
      <c r="A33" s="124"/>
      <c r="B33" s="125" t="s">
        <v>120</v>
      </c>
      <c r="C33" s="35" t="s">
        <v>121</v>
      </c>
      <c r="D33" s="17"/>
      <c r="E33" s="17"/>
      <c r="F33" s="15">
        <f t="shared" si="0"/>
        <v>0</v>
      </c>
      <c r="G33" s="15"/>
      <c r="H33" s="15"/>
      <c r="I33" s="15"/>
      <c r="J33" s="15"/>
      <c r="K33" s="15"/>
      <c r="L33" s="15"/>
      <c r="M33" s="15"/>
      <c r="N33" s="45"/>
      <c r="O33" s="45"/>
      <c r="P33" s="45"/>
      <c r="Q33" s="45"/>
    </row>
    <row r="34" spans="1:17" x14ac:dyDescent="0.25">
      <c r="A34" s="124"/>
      <c r="B34" s="125"/>
      <c r="C34" s="35" t="s">
        <v>122</v>
      </c>
      <c r="D34" s="17"/>
      <c r="E34" s="17"/>
      <c r="F34" s="15">
        <f t="shared" si="0"/>
        <v>0</v>
      </c>
      <c r="G34" s="15"/>
      <c r="H34" s="15"/>
      <c r="I34" s="15"/>
      <c r="J34" s="15"/>
      <c r="K34" s="15"/>
      <c r="L34" s="15"/>
      <c r="M34" s="15"/>
      <c r="N34" s="45"/>
      <c r="O34" s="45"/>
      <c r="P34" s="45"/>
      <c r="Q34" s="45"/>
    </row>
    <row r="35" spans="1:17" ht="30" x14ac:dyDescent="0.25">
      <c r="A35" s="140" t="s">
        <v>123</v>
      </c>
      <c r="B35" s="143" t="s">
        <v>20</v>
      </c>
      <c r="C35" s="126" t="s">
        <v>124</v>
      </c>
      <c r="D35" s="14" t="s">
        <v>48</v>
      </c>
      <c r="E35" s="14"/>
      <c r="F35" s="15">
        <f t="shared" si="0"/>
        <v>0</v>
      </c>
      <c r="G35" s="15"/>
      <c r="H35" s="15"/>
      <c r="I35" s="15"/>
      <c r="J35" s="15"/>
      <c r="K35" s="15"/>
      <c r="L35" s="15"/>
      <c r="M35" s="15"/>
      <c r="N35" s="45"/>
      <c r="O35" s="45"/>
      <c r="P35" s="45"/>
      <c r="Q35" s="45"/>
    </row>
    <row r="36" spans="1:17" ht="30" x14ac:dyDescent="0.25">
      <c r="A36" s="141"/>
      <c r="B36" s="144"/>
      <c r="C36" s="128"/>
      <c r="D36" s="14" t="s">
        <v>21</v>
      </c>
      <c r="E36" s="14"/>
      <c r="F36" s="15">
        <f t="shared" si="0"/>
        <v>0</v>
      </c>
      <c r="G36" s="15"/>
      <c r="H36" s="15"/>
      <c r="I36" s="15"/>
      <c r="J36" s="15"/>
      <c r="K36" s="15"/>
      <c r="L36" s="15"/>
      <c r="M36" s="15"/>
      <c r="N36" s="45"/>
      <c r="O36" s="45"/>
      <c r="P36" s="45"/>
      <c r="Q36" s="45"/>
    </row>
    <row r="37" spans="1:17" ht="30" x14ac:dyDescent="0.25">
      <c r="A37" s="141"/>
      <c r="B37" s="144"/>
      <c r="C37" s="128"/>
      <c r="D37" s="14" t="s">
        <v>9</v>
      </c>
      <c r="E37" s="14" t="s">
        <v>88</v>
      </c>
      <c r="F37" s="58">
        <f t="shared" si="0"/>
        <v>2500</v>
      </c>
      <c r="G37" s="15"/>
      <c r="H37" s="15">
        <v>2500</v>
      </c>
      <c r="I37" s="15"/>
      <c r="J37" s="15"/>
      <c r="K37" s="15"/>
      <c r="L37" s="15"/>
      <c r="M37" s="15"/>
      <c r="N37" s="45"/>
      <c r="O37" s="45"/>
      <c r="P37" s="45"/>
      <c r="Q37" s="45"/>
    </row>
    <row r="38" spans="1:17" ht="30" x14ac:dyDescent="0.25">
      <c r="A38" s="142"/>
      <c r="B38" s="145"/>
      <c r="C38" s="127"/>
      <c r="D38" s="14" t="s">
        <v>8</v>
      </c>
      <c r="E38" s="14" t="s">
        <v>194</v>
      </c>
      <c r="F38" s="58">
        <f t="shared" si="0"/>
        <v>1500</v>
      </c>
      <c r="G38" s="15"/>
      <c r="H38" s="15">
        <v>1500</v>
      </c>
      <c r="I38" s="15"/>
      <c r="J38" s="15"/>
      <c r="K38" s="15"/>
      <c r="L38" s="15"/>
      <c r="M38" s="15"/>
      <c r="N38" s="45"/>
      <c r="O38" s="45"/>
      <c r="P38" s="45"/>
      <c r="Q38" s="45"/>
    </row>
    <row r="39" spans="1:17" x14ac:dyDescent="0.25">
      <c r="A39" s="136" t="s">
        <v>125</v>
      </c>
      <c r="B39" s="139" t="s">
        <v>0</v>
      </c>
      <c r="C39" s="121" t="s">
        <v>126</v>
      </c>
      <c r="D39" s="28"/>
      <c r="E39" s="28"/>
      <c r="F39" s="15">
        <f t="shared" si="0"/>
        <v>0</v>
      </c>
      <c r="G39" s="15"/>
      <c r="H39" s="15"/>
      <c r="I39" s="15"/>
      <c r="J39" s="15"/>
      <c r="K39" s="15"/>
      <c r="L39" s="15"/>
      <c r="M39" s="15"/>
      <c r="N39" s="45"/>
      <c r="O39" s="45"/>
      <c r="P39" s="45"/>
      <c r="Q39" s="45"/>
    </row>
    <row r="40" spans="1:17" x14ac:dyDescent="0.25">
      <c r="A40" s="137"/>
      <c r="B40" s="139"/>
      <c r="C40" s="123"/>
      <c r="D40" s="28"/>
      <c r="E40" s="28"/>
      <c r="F40" s="15">
        <f t="shared" si="0"/>
        <v>0</v>
      </c>
      <c r="G40" s="15"/>
      <c r="H40" s="15"/>
      <c r="I40" s="15"/>
      <c r="J40" s="15"/>
      <c r="K40" s="15"/>
      <c r="L40" s="15"/>
      <c r="M40" s="15"/>
      <c r="N40" s="45"/>
      <c r="O40" s="45"/>
      <c r="P40" s="45"/>
      <c r="Q40" s="45"/>
    </row>
    <row r="41" spans="1:17" x14ac:dyDescent="0.25">
      <c r="A41" s="137"/>
      <c r="B41" s="139"/>
      <c r="C41" s="36" t="s">
        <v>127</v>
      </c>
      <c r="D41" s="17"/>
      <c r="E41" s="17"/>
      <c r="F41" s="15">
        <f t="shared" si="0"/>
        <v>0</v>
      </c>
      <c r="G41" s="15"/>
      <c r="H41" s="17"/>
      <c r="I41" s="15"/>
      <c r="J41" s="15"/>
      <c r="K41" s="15"/>
      <c r="L41" s="15"/>
      <c r="M41" s="15"/>
      <c r="N41" s="45"/>
      <c r="O41" s="45"/>
      <c r="P41" s="45"/>
      <c r="Q41" s="45"/>
    </row>
    <row r="42" spans="1:17" ht="45" x14ac:dyDescent="0.25">
      <c r="A42" s="137"/>
      <c r="B42" s="139"/>
      <c r="C42" s="36" t="s">
        <v>128</v>
      </c>
      <c r="D42" s="14" t="s">
        <v>83</v>
      </c>
      <c r="E42" s="14"/>
      <c r="F42" s="15">
        <f t="shared" si="0"/>
        <v>0</v>
      </c>
      <c r="G42" s="15"/>
      <c r="H42" s="15"/>
      <c r="I42" s="15"/>
      <c r="J42" s="15"/>
      <c r="L42" s="15"/>
      <c r="M42" s="15"/>
      <c r="N42" s="45"/>
      <c r="O42" s="45"/>
      <c r="P42" s="45"/>
      <c r="Q42" s="45"/>
    </row>
    <row r="43" spans="1:17" x14ac:dyDescent="0.25">
      <c r="A43" s="137"/>
      <c r="B43" s="139"/>
      <c r="C43" s="36" t="s">
        <v>129</v>
      </c>
      <c r="D43" s="28"/>
      <c r="E43" s="28"/>
      <c r="F43" s="15">
        <f t="shared" si="0"/>
        <v>0</v>
      </c>
      <c r="G43" s="15"/>
      <c r="H43" s="15"/>
      <c r="I43" s="15"/>
      <c r="J43" s="15"/>
      <c r="K43" s="15"/>
      <c r="L43" s="15"/>
      <c r="M43" s="15"/>
      <c r="N43" s="45"/>
      <c r="O43" s="45"/>
      <c r="P43" s="45"/>
      <c r="Q43" s="45"/>
    </row>
    <row r="44" spans="1:17" ht="45" x14ac:dyDescent="0.25">
      <c r="A44" s="137"/>
      <c r="B44" s="139"/>
      <c r="C44" s="36" t="s">
        <v>130</v>
      </c>
      <c r="D44" s="28" t="s">
        <v>80</v>
      </c>
      <c r="E44" s="26"/>
      <c r="F44" s="15">
        <f t="shared" si="0"/>
        <v>0</v>
      </c>
      <c r="G44" s="15"/>
      <c r="H44" s="15"/>
      <c r="I44" s="15"/>
      <c r="J44" s="15"/>
      <c r="K44" s="15"/>
      <c r="L44" s="15"/>
      <c r="M44" s="15"/>
      <c r="N44" s="45"/>
      <c r="O44" s="45"/>
      <c r="P44" s="45"/>
      <c r="Q44" s="45"/>
    </row>
    <row r="45" spans="1:17" ht="30" x14ac:dyDescent="0.25">
      <c r="A45" s="137"/>
      <c r="B45" s="139"/>
      <c r="C45" s="36" t="s">
        <v>131</v>
      </c>
      <c r="D45" s="17"/>
      <c r="E45" s="17"/>
      <c r="F45" s="15">
        <f t="shared" si="0"/>
        <v>0</v>
      </c>
      <c r="G45" s="15"/>
      <c r="H45" s="17"/>
      <c r="I45" s="15"/>
      <c r="J45" s="15"/>
      <c r="K45" s="15"/>
      <c r="L45" s="15"/>
      <c r="M45" s="15"/>
      <c r="N45" s="45"/>
      <c r="O45" s="45"/>
      <c r="P45" s="45"/>
      <c r="Q45" s="45"/>
    </row>
    <row r="46" spans="1:17" x14ac:dyDescent="0.25">
      <c r="A46" s="137"/>
      <c r="B46" s="139" t="s">
        <v>132</v>
      </c>
      <c r="C46" s="36" t="s">
        <v>133</v>
      </c>
      <c r="D46" s="17"/>
      <c r="E46" s="17"/>
      <c r="F46" s="15">
        <f t="shared" si="0"/>
        <v>0</v>
      </c>
      <c r="G46" s="15"/>
      <c r="H46" s="17"/>
      <c r="I46" s="15"/>
      <c r="J46" s="15"/>
      <c r="K46" s="15"/>
      <c r="L46" s="15"/>
      <c r="M46" s="15"/>
      <c r="N46" s="45"/>
      <c r="O46" s="45"/>
      <c r="P46" s="45"/>
      <c r="Q46" s="45"/>
    </row>
    <row r="47" spans="1:17" x14ac:dyDescent="0.25">
      <c r="A47" s="137"/>
      <c r="B47" s="139"/>
      <c r="C47" s="36" t="s">
        <v>134</v>
      </c>
      <c r="D47" s="17"/>
      <c r="E47" s="17"/>
      <c r="F47" s="15">
        <f t="shared" si="0"/>
        <v>0</v>
      </c>
      <c r="G47" s="15"/>
      <c r="H47" s="17"/>
      <c r="I47" s="15"/>
      <c r="J47" s="15"/>
      <c r="K47" s="15"/>
      <c r="L47" s="15"/>
      <c r="M47" s="15"/>
      <c r="N47" s="45"/>
      <c r="O47" s="45"/>
      <c r="P47" s="45"/>
      <c r="Q47" s="45"/>
    </row>
    <row r="48" spans="1:17" ht="30" x14ac:dyDescent="0.25">
      <c r="A48" s="137"/>
      <c r="B48" s="139" t="s">
        <v>135</v>
      </c>
      <c r="C48" s="36" t="s">
        <v>136</v>
      </c>
      <c r="D48" s="17"/>
      <c r="E48" s="17"/>
      <c r="F48" s="15">
        <f t="shared" si="0"/>
        <v>0</v>
      </c>
      <c r="G48" s="15"/>
      <c r="H48" s="17"/>
      <c r="I48" s="15"/>
      <c r="J48" s="15"/>
      <c r="K48" s="15"/>
      <c r="L48" s="15"/>
      <c r="M48" s="15"/>
      <c r="N48" s="45"/>
      <c r="O48" s="45"/>
      <c r="P48" s="45"/>
      <c r="Q48" s="45"/>
    </row>
    <row r="49" spans="1:19" x14ac:dyDescent="0.25">
      <c r="A49" s="137"/>
      <c r="B49" s="139"/>
      <c r="C49" s="36" t="s">
        <v>137</v>
      </c>
      <c r="D49" s="17"/>
      <c r="E49" s="17"/>
      <c r="F49" s="15">
        <f t="shared" si="0"/>
        <v>0</v>
      </c>
      <c r="G49" s="15"/>
      <c r="H49" s="17"/>
      <c r="I49" s="15"/>
      <c r="J49" s="15"/>
      <c r="K49" s="15"/>
      <c r="L49" s="15"/>
      <c r="M49" s="15"/>
      <c r="N49" s="45"/>
      <c r="O49" s="45"/>
      <c r="P49" s="45"/>
      <c r="Q49" s="45"/>
    </row>
    <row r="50" spans="1:19" ht="30" x14ac:dyDescent="0.25">
      <c r="A50" s="137"/>
      <c r="B50" s="139"/>
      <c r="C50" s="36" t="s">
        <v>138</v>
      </c>
      <c r="D50" s="17"/>
      <c r="E50" s="17"/>
      <c r="F50" s="15">
        <f t="shared" si="0"/>
        <v>0</v>
      </c>
      <c r="G50" s="15"/>
      <c r="H50" s="17"/>
      <c r="I50" s="15"/>
      <c r="J50" s="15"/>
      <c r="K50" s="15"/>
      <c r="L50" s="15"/>
      <c r="M50" s="15"/>
      <c r="N50" s="45"/>
      <c r="O50" s="45"/>
      <c r="P50" s="45"/>
      <c r="Q50" s="45"/>
    </row>
    <row r="51" spans="1:19" ht="45" x14ac:dyDescent="0.25">
      <c r="A51" s="138"/>
      <c r="B51" s="67" t="s">
        <v>26</v>
      </c>
      <c r="C51" s="36" t="s">
        <v>139</v>
      </c>
      <c r="D51" s="28" t="s">
        <v>30</v>
      </c>
      <c r="E51" s="28"/>
      <c r="F51" s="15">
        <f t="shared" si="0"/>
        <v>0</v>
      </c>
      <c r="G51" s="15"/>
      <c r="H51" s="15"/>
      <c r="I51" s="15"/>
      <c r="J51" s="15"/>
      <c r="K51" s="15"/>
      <c r="L51" s="15"/>
      <c r="M51" s="15"/>
      <c r="N51" s="45"/>
      <c r="O51" s="45"/>
      <c r="P51" s="45"/>
      <c r="Q51" s="45"/>
    </row>
    <row r="52" spans="1:19" ht="45" x14ac:dyDescent="0.25">
      <c r="A52" s="136" t="s">
        <v>125</v>
      </c>
      <c r="B52" s="139" t="s">
        <v>140</v>
      </c>
      <c r="C52" s="36" t="s">
        <v>141</v>
      </c>
      <c r="D52" s="28" t="s">
        <v>188</v>
      </c>
      <c r="E52" s="28" t="s">
        <v>91</v>
      </c>
      <c r="F52" s="58">
        <f t="shared" si="0"/>
        <v>3000</v>
      </c>
      <c r="G52" s="15"/>
      <c r="H52" s="15">
        <v>3000</v>
      </c>
      <c r="I52" s="15"/>
      <c r="J52" s="15"/>
      <c r="K52" s="15"/>
      <c r="L52" s="15"/>
      <c r="M52" s="15"/>
      <c r="N52" s="45"/>
      <c r="O52" s="45"/>
      <c r="P52" s="45"/>
      <c r="Q52" s="45"/>
      <c r="R52">
        <v>12000</v>
      </c>
    </row>
    <row r="53" spans="1:19" x14ac:dyDescent="0.25">
      <c r="A53" s="137"/>
      <c r="B53" s="139"/>
      <c r="C53" s="36" t="s">
        <v>142</v>
      </c>
      <c r="D53" s="28"/>
      <c r="E53" s="28"/>
      <c r="F53" s="15">
        <f t="shared" si="0"/>
        <v>0</v>
      </c>
      <c r="G53" s="15"/>
      <c r="H53" s="15"/>
      <c r="I53" s="15"/>
      <c r="J53" s="15"/>
      <c r="K53" s="15"/>
      <c r="L53" s="15"/>
      <c r="M53" s="15"/>
      <c r="N53" s="45"/>
      <c r="O53" s="45"/>
      <c r="P53" s="45"/>
      <c r="Q53" s="45"/>
      <c r="R53">
        <v>6000</v>
      </c>
      <c r="S53">
        <f>+R52+R53+R22</f>
        <v>30000</v>
      </c>
    </row>
    <row r="54" spans="1:19" x14ac:dyDescent="0.25">
      <c r="A54" s="137"/>
      <c r="B54" s="139"/>
      <c r="C54" s="36" t="s">
        <v>143</v>
      </c>
      <c r="D54" s="28" t="s">
        <v>235</v>
      </c>
      <c r="E54" s="28" t="s">
        <v>234</v>
      </c>
      <c r="F54" s="58">
        <f t="shared" si="0"/>
        <v>5000</v>
      </c>
      <c r="G54" s="15"/>
      <c r="H54" s="15">
        <v>5000</v>
      </c>
      <c r="I54" s="15"/>
      <c r="J54" s="15"/>
      <c r="K54" s="15"/>
      <c r="L54" s="15"/>
      <c r="M54" s="15"/>
      <c r="N54" s="45"/>
      <c r="O54" s="45"/>
      <c r="P54" s="45"/>
      <c r="Q54" s="45"/>
    </row>
    <row r="55" spans="1:19" ht="30" x14ac:dyDescent="0.25">
      <c r="A55" s="137"/>
      <c r="B55" s="139" t="s">
        <v>144</v>
      </c>
      <c r="C55" s="36" t="s">
        <v>145</v>
      </c>
      <c r="D55" s="17"/>
      <c r="E55" s="17"/>
      <c r="F55" s="15">
        <f t="shared" si="0"/>
        <v>0</v>
      </c>
      <c r="G55" s="15"/>
      <c r="H55" s="17"/>
      <c r="I55" s="15"/>
      <c r="J55" s="15"/>
      <c r="K55" s="15"/>
      <c r="L55" s="15"/>
      <c r="M55" s="15"/>
      <c r="N55" s="45"/>
      <c r="O55" s="45"/>
      <c r="P55" s="45"/>
      <c r="Q55" s="45"/>
    </row>
    <row r="56" spans="1:19" ht="30" x14ac:dyDescent="0.25">
      <c r="A56" s="137"/>
      <c r="B56" s="139"/>
      <c r="C56" s="36" t="s">
        <v>146</v>
      </c>
      <c r="D56" s="17"/>
      <c r="E56" s="17"/>
      <c r="F56" s="15">
        <f t="shared" si="0"/>
        <v>0</v>
      </c>
      <c r="G56" s="15"/>
      <c r="H56" s="17"/>
      <c r="I56" s="15"/>
      <c r="J56" s="15"/>
      <c r="K56" s="15"/>
      <c r="L56" s="15"/>
      <c r="M56" s="15"/>
      <c r="N56" s="45"/>
      <c r="O56" s="45"/>
      <c r="P56" s="45"/>
      <c r="Q56" s="45"/>
    </row>
    <row r="57" spans="1:19" ht="45" x14ac:dyDescent="0.25">
      <c r="A57" s="137"/>
      <c r="B57" s="139"/>
      <c r="C57" s="35" t="s">
        <v>147</v>
      </c>
      <c r="D57" s="17"/>
      <c r="E57" s="17"/>
      <c r="F57" s="15">
        <f t="shared" si="0"/>
        <v>0</v>
      </c>
      <c r="G57" s="15"/>
      <c r="H57" s="17"/>
      <c r="I57" s="15"/>
      <c r="J57" s="15"/>
      <c r="K57" s="15"/>
      <c r="L57" s="15"/>
      <c r="M57" s="15"/>
      <c r="N57" s="45"/>
      <c r="O57" s="45"/>
      <c r="P57" s="45"/>
      <c r="Q57" s="45"/>
    </row>
    <row r="58" spans="1:19" ht="30" x14ac:dyDescent="0.25">
      <c r="A58" s="138"/>
      <c r="B58" s="139"/>
      <c r="C58" s="36" t="s">
        <v>148</v>
      </c>
      <c r="D58" s="17"/>
      <c r="E58" s="17"/>
      <c r="F58" s="15">
        <f t="shared" si="0"/>
        <v>0</v>
      </c>
      <c r="G58" s="15"/>
      <c r="H58" s="17"/>
      <c r="I58" s="15"/>
      <c r="J58" s="15"/>
      <c r="K58" s="15"/>
      <c r="L58" s="15"/>
      <c r="M58" s="15"/>
      <c r="N58" s="45"/>
      <c r="O58" s="45"/>
      <c r="P58" s="45"/>
      <c r="Q58" s="45"/>
    </row>
    <row r="59" spans="1:19" ht="75" x14ac:dyDescent="0.25">
      <c r="A59" s="151" t="s">
        <v>149</v>
      </c>
      <c r="B59" s="68" t="s">
        <v>150</v>
      </c>
      <c r="C59" s="36" t="s">
        <v>151</v>
      </c>
      <c r="D59" s="28" t="s">
        <v>189</v>
      </c>
      <c r="E59" s="28"/>
      <c r="F59" s="15">
        <f t="shared" si="0"/>
        <v>0</v>
      </c>
      <c r="G59" s="15"/>
      <c r="H59" s="15"/>
      <c r="I59" s="15"/>
      <c r="J59" s="15"/>
      <c r="K59" s="15"/>
      <c r="L59" s="15"/>
      <c r="M59" s="15"/>
      <c r="N59" s="45"/>
      <c r="O59" s="45"/>
      <c r="P59" s="45"/>
      <c r="Q59" s="45"/>
    </row>
    <row r="60" spans="1:19" ht="45" x14ac:dyDescent="0.25">
      <c r="A60" s="151"/>
      <c r="B60" s="152" t="s">
        <v>152</v>
      </c>
      <c r="C60" s="36" t="s">
        <v>153</v>
      </c>
      <c r="D60" s="28" t="s">
        <v>190</v>
      </c>
      <c r="E60" s="28"/>
      <c r="F60" s="15">
        <f t="shared" si="0"/>
        <v>0</v>
      </c>
      <c r="G60" s="15"/>
      <c r="H60" s="15"/>
      <c r="I60" s="15"/>
      <c r="J60" s="15"/>
      <c r="K60" s="15"/>
      <c r="L60" s="15"/>
      <c r="M60" s="15"/>
      <c r="N60" s="45"/>
      <c r="O60" s="45"/>
      <c r="P60" s="45"/>
      <c r="Q60" s="45"/>
    </row>
    <row r="61" spans="1:19" ht="45" x14ac:dyDescent="0.25">
      <c r="A61" s="151"/>
      <c r="B61" s="152"/>
      <c r="C61" s="36" t="s">
        <v>154</v>
      </c>
      <c r="D61" s="17"/>
      <c r="E61" s="17"/>
      <c r="F61" s="15">
        <f t="shared" si="0"/>
        <v>0</v>
      </c>
      <c r="G61" s="15"/>
      <c r="H61" s="17"/>
      <c r="I61" s="15"/>
      <c r="J61" s="15"/>
      <c r="K61" s="15"/>
      <c r="L61" s="15"/>
      <c r="M61" s="15"/>
      <c r="N61" s="45"/>
      <c r="O61" s="45"/>
      <c r="P61" s="45"/>
      <c r="Q61" s="45"/>
    </row>
    <row r="62" spans="1:19" ht="45" x14ac:dyDescent="0.25">
      <c r="A62" s="151"/>
      <c r="B62" s="153" t="s">
        <v>155</v>
      </c>
      <c r="C62" s="126" t="s">
        <v>156</v>
      </c>
      <c r="D62" s="14" t="s">
        <v>19</v>
      </c>
      <c r="E62" s="14"/>
      <c r="F62" s="15">
        <f t="shared" si="0"/>
        <v>0</v>
      </c>
      <c r="G62" s="15"/>
      <c r="H62" s="17"/>
      <c r="I62" s="15"/>
      <c r="J62" s="15"/>
      <c r="K62" s="15"/>
      <c r="L62" s="15"/>
      <c r="M62" s="15"/>
      <c r="N62" s="45"/>
      <c r="O62" s="45"/>
      <c r="P62" s="45"/>
      <c r="Q62" s="45"/>
    </row>
    <row r="63" spans="1:19" ht="30" x14ac:dyDescent="0.25">
      <c r="A63" s="151"/>
      <c r="B63" s="154"/>
      <c r="C63" s="127"/>
      <c r="D63" s="14" t="s">
        <v>82</v>
      </c>
      <c r="E63" s="14"/>
      <c r="F63" s="15">
        <f t="shared" si="0"/>
        <v>0</v>
      </c>
      <c r="G63" s="15"/>
      <c r="H63" s="17"/>
      <c r="I63" s="15"/>
      <c r="J63" s="15"/>
      <c r="K63" s="15"/>
      <c r="L63" s="15"/>
      <c r="M63" s="15"/>
      <c r="N63" s="45"/>
      <c r="O63" s="45"/>
      <c r="P63" s="45"/>
      <c r="Q63" s="45"/>
    </row>
    <row r="64" spans="1:19" ht="60" x14ac:dyDescent="0.25">
      <c r="A64" s="151"/>
      <c r="B64" s="69" t="s">
        <v>157</v>
      </c>
      <c r="C64" s="35" t="s">
        <v>158</v>
      </c>
      <c r="D64" s="32"/>
      <c r="E64" s="43"/>
      <c r="F64" s="15">
        <f t="shared" si="0"/>
        <v>0</v>
      </c>
      <c r="G64" s="15"/>
      <c r="H64" s="40"/>
      <c r="I64" s="15"/>
      <c r="J64" s="15"/>
      <c r="K64" s="15"/>
      <c r="L64" s="15"/>
      <c r="M64" s="15"/>
      <c r="N64" s="45"/>
      <c r="O64" s="45"/>
      <c r="P64" s="45"/>
      <c r="Q64" s="45"/>
    </row>
    <row r="65" spans="1:17" x14ac:dyDescent="0.25">
      <c r="A65" s="155" t="s">
        <v>159</v>
      </c>
      <c r="B65" s="156" t="s">
        <v>160</v>
      </c>
      <c r="C65" s="34" t="s">
        <v>161</v>
      </c>
      <c r="D65" s="17"/>
      <c r="E65" s="17"/>
      <c r="F65" s="15">
        <f t="shared" si="0"/>
        <v>0</v>
      </c>
      <c r="G65" s="15"/>
      <c r="H65" s="17"/>
      <c r="I65" s="15"/>
      <c r="J65" s="15"/>
      <c r="K65" s="15"/>
      <c r="L65" s="15"/>
      <c r="M65" s="15"/>
      <c r="N65" s="45"/>
      <c r="O65" s="45"/>
      <c r="P65" s="45"/>
      <c r="Q65" s="45"/>
    </row>
    <row r="66" spans="1:17" ht="30" x14ac:dyDescent="0.25">
      <c r="A66" s="155"/>
      <c r="B66" s="156"/>
      <c r="C66" s="34" t="s">
        <v>162</v>
      </c>
      <c r="D66" s="17"/>
      <c r="E66" s="17"/>
      <c r="F66" s="15">
        <f t="shared" si="0"/>
        <v>0</v>
      </c>
      <c r="G66" s="15"/>
      <c r="H66" s="17"/>
      <c r="I66" s="15"/>
      <c r="J66" s="15"/>
      <c r="K66" s="15"/>
      <c r="L66" s="15"/>
      <c r="M66" s="15"/>
      <c r="N66" s="45"/>
      <c r="O66" s="45"/>
      <c r="P66" s="45"/>
      <c r="Q66" s="45"/>
    </row>
    <row r="67" spans="1:17" x14ac:dyDescent="0.25">
      <c r="A67" s="155"/>
      <c r="B67" s="156"/>
      <c r="C67" s="34" t="s">
        <v>163</v>
      </c>
      <c r="D67" s="17"/>
      <c r="E67" s="17"/>
      <c r="F67" s="15">
        <f t="shared" si="0"/>
        <v>0</v>
      </c>
      <c r="G67" s="15"/>
      <c r="H67" s="17"/>
      <c r="I67" s="15"/>
      <c r="J67" s="15"/>
      <c r="K67" s="15"/>
      <c r="L67" s="15"/>
      <c r="M67" s="15"/>
      <c r="N67" s="45"/>
      <c r="O67" s="45"/>
      <c r="P67" s="45"/>
      <c r="Q67" s="45"/>
    </row>
    <row r="68" spans="1:17" ht="45" x14ac:dyDescent="0.25">
      <c r="A68" s="157" t="s">
        <v>164</v>
      </c>
      <c r="B68" s="158" t="s">
        <v>165</v>
      </c>
      <c r="C68" s="34" t="s">
        <v>166</v>
      </c>
      <c r="D68" s="28" t="s">
        <v>10</v>
      </c>
      <c r="E68" s="28" t="s">
        <v>89</v>
      </c>
      <c r="F68" s="58">
        <f t="shared" si="0"/>
        <v>2000</v>
      </c>
      <c r="G68" s="15"/>
      <c r="H68" s="15">
        <v>2000</v>
      </c>
      <c r="I68" s="15"/>
      <c r="J68" s="15"/>
      <c r="K68" s="15"/>
      <c r="L68" s="15"/>
      <c r="M68" s="15"/>
      <c r="N68" s="45"/>
      <c r="O68" s="45"/>
      <c r="P68" s="45"/>
      <c r="Q68" s="45"/>
    </row>
    <row r="69" spans="1:17" x14ac:dyDescent="0.25">
      <c r="A69" s="157"/>
      <c r="B69" s="158"/>
      <c r="C69" s="34" t="s">
        <v>167</v>
      </c>
      <c r="D69" s="17"/>
      <c r="E69" s="17"/>
      <c r="F69" s="15">
        <f t="shared" si="0"/>
        <v>0</v>
      </c>
      <c r="G69" s="15"/>
      <c r="H69" s="17"/>
      <c r="I69" s="15"/>
      <c r="J69" s="15"/>
      <c r="K69" s="15"/>
      <c r="L69" s="15"/>
      <c r="M69" s="15"/>
      <c r="N69" s="45"/>
      <c r="O69" s="45"/>
      <c r="P69" s="45"/>
      <c r="Q69" s="45"/>
    </row>
    <row r="70" spans="1:17" x14ac:dyDescent="0.25">
      <c r="A70" s="157"/>
      <c r="B70" s="158"/>
      <c r="C70" s="34" t="s">
        <v>168</v>
      </c>
      <c r="D70" s="17"/>
      <c r="E70" s="17"/>
      <c r="F70" s="15">
        <f t="shared" ref="F70:F81" si="1">+H70+I70+M70+K70+G70+J70+L70</f>
        <v>0</v>
      </c>
      <c r="G70" s="15"/>
      <c r="H70" s="17"/>
      <c r="I70" s="38"/>
      <c r="J70" s="38"/>
      <c r="K70" s="38"/>
      <c r="L70" s="38"/>
      <c r="M70" s="38"/>
      <c r="N70" s="39"/>
      <c r="O70" s="39"/>
      <c r="P70" s="39"/>
      <c r="Q70" s="39"/>
    </row>
    <row r="71" spans="1:17" ht="30" x14ac:dyDescent="0.25">
      <c r="A71" s="157"/>
      <c r="B71" s="158"/>
      <c r="C71" s="34" t="s">
        <v>169</v>
      </c>
      <c r="D71" s="28" t="s">
        <v>28</v>
      </c>
      <c r="E71" s="28"/>
      <c r="F71" s="15">
        <f t="shared" si="1"/>
        <v>0</v>
      </c>
      <c r="G71" s="15"/>
      <c r="H71" s="15"/>
      <c r="I71" s="40"/>
      <c r="J71" s="40"/>
      <c r="K71" s="40"/>
      <c r="L71" s="40"/>
      <c r="M71" s="40"/>
      <c r="N71" s="39"/>
      <c r="O71" s="39"/>
      <c r="P71" s="39"/>
      <c r="Q71" s="39"/>
    </row>
    <row r="72" spans="1:17" ht="30" customHeight="1" x14ac:dyDescent="0.25">
      <c r="A72" s="146" t="s">
        <v>170</v>
      </c>
      <c r="B72" s="70" t="s">
        <v>171</v>
      </c>
      <c r="C72" s="34" t="s">
        <v>172</v>
      </c>
      <c r="D72" s="17"/>
      <c r="E72" s="17"/>
      <c r="F72" s="15">
        <f t="shared" si="1"/>
        <v>0</v>
      </c>
      <c r="G72" s="15"/>
      <c r="H72" s="17"/>
      <c r="I72" s="40"/>
      <c r="J72" s="40"/>
      <c r="K72" s="40"/>
      <c r="L72" s="40"/>
      <c r="M72" s="40"/>
      <c r="N72" s="39"/>
      <c r="O72" s="39"/>
      <c r="P72" s="39"/>
      <c r="Q72" s="39"/>
    </row>
    <row r="73" spans="1:17" ht="60" x14ac:dyDescent="0.25">
      <c r="A73" s="147"/>
      <c r="B73" s="149" t="s">
        <v>173</v>
      </c>
      <c r="C73" s="121" t="s">
        <v>174</v>
      </c>
      <c r="D73" s="28" t="s">
        <v>27</v>
      </c>
      <c r="E73" s="28" t="s">
        <v>89</v>
      </c>
      <c r="F73" s="58">
        <f t="shared" si="1"/>
        <v>2000</v>
      </c>
      <c r="G73" s="15"/>
      <c r="H73" s="15">
        <v>2000</v>
      </c>
      <c r="I73" s="40"/>
      <c r="J73" s="40"/>
      <c r="K73" s="40"/>
      <c r="L73" s="40"/>
      <c r="M73" s="40"/>
      <c r="N73" s="39"/>
      <c r="O73" s="39"/>
      <c r="P73" s="39"/>
      <c r="Q73" s="39"/>
    </row>
    <row r="74" spans="1:17" x14ac:dyDescent="0.25">
      <c r="A74" s="148"/>
      <c r="B74" s="150"/>
      <c r="C74" s="123"/>
      <c r="D74" s="28" t="s">
        <v>11</v>
      </c>
      <c r="E74" s="28"/>
      <c r="F74" s="15">
        <f t="shared" si="1"/>
        <v>0</v>
      </c>
      <c r="G74" s="15"/>
      <c r="H74" s="15"/>
      <c r="I74" s="40"/>
      <c r="J74" s="40"/>
      <c r="K74" s="40"/>
      <c r="L74" s="40"/>
      <c r="M74" s="40"/>
      <c r="N74" s="39"/>
      <c r="O74" s="39"/>
      <c r="P74" s="39"/>
      <c r="Q74" s="39"/>
    </row>
    <row r="75" spans="1:17" ht="30" x14ac:dyDescent="0.25">
      <c r="A75" s="160" t="s">
        <v>175</v>
      </c>
      <c r="B75" s="71" t="s">
        <v>176</v>
      </c>
      <c r="C75" s="34" t="s">
        <v>177</v>
      </c>
      <c r="D75" s="17"/>
      <c r="E75" s="17"/>
      <c r="F75" s="15">
        <f t="shared" si="1"/>
        <v>0</v>
      </c>
      <c r="G75" s="15"/>
      <c r="H75" s="17"/>
      <c r="I75" s="40"/>
      <c r="J75" s="40"/>
      <c r="K75" s="40"/>
      <c r="L75" s="40"/>
      <c r="M75" s="40"/>
      <c r="N75" s="39"/>
      <c r="O75" s="39"/>
      <c r="P75" s="39"/>
      <c r="Q75" s="39"/>
    </row>
    <row r="76" spans="1:17" ht="60" x14ac:dyDescent="0.25">
      <c r="A76" s="160"/>
      <c r="B76" s="72" t="s">
        <v>178</v>
      </c>
      <c r="C76" s="59" t="s">
        <v>179</v>
      </c>
      <c r="D76" s="28" t="s">
        <v>29</v>
      </c>
      <c r="E76" s="28" t="s">
        <v>90</v>
      </c>
      <c r="F76" s="58">
        <f t="shared" si="1"/>
        <v>10000</v>
      </c>
      <c r="G76" s="15"/>
      <c r="H76" s="15">
        <v>10000</v>
      </c>
      <c r="I76" s="17"/>
      <c r="J76" s="17"/>
      <c r="K76" s="17"/>
      <c r="L76" s="17"/>
      <c r="M76" s="17"/>
      <c r="N76" s="53"/>
      <c r="O76" s="53"/>
      <c r="P76" s="53"/>
      <c r="Q76" s="53"/>
    </row>
    <row r="77" spans="1:17" ht="30" x14ac:dyDescent="0.25">
      <c r="A77" s="160"/>
      <c r="B77" s="73" t="s">
        <v>180</v>
      </c>
      <c r="C77" s="34" t="s">
        <v>181</v>
      </c>
      <c r="D77" s="17"/>
      <c r="E77" s="17"/>
      <c r="F77" s="15">
        <f t="shared" si="1"/>
        <v>0</v>
      </c>
      <c r="G77" s="15"/>
      <c r="H77" s="17"/>
      <c r="I77" s="17"/>
      <c r="J77" s="17"/>
      <c r="K77" s="17"/>
      <c r="L77" s="17"/>
      <c r="M77" s="17"/>
      <c r="N77" s="53"/>
      <c r="O77" s="53"/>
      <c r="P77" s="53"/>
      <c r="Q77" s="53"/>
    </row>
    <row r="78" spans="1:17" ht="60" x14ac:dyDescent="0.25">
      <c r="A78" s="160"/>
      <c r="B78" s="71" t="s">
        <v>182</v>
      </c>
      <c r="C78" s="34" t="s">
        <v>183</v>
      </c>
      <c r="D78" s="28" t="s">
        <v>51</v>
      </c>
      <c r="E78" s="28"/>
      <c r="F78" s="15">
        <f t="shared" si="1"/>
        <v>0</v>
      </c>
      <c r="G78" s="15"/>
      <c r="H78" s="15"/>
      <c r="I78" s="17"/>
      <c r="J78" s="17"/>
      <c r="K78" s="17"/>
      <c r="L78" s="17"/>
      <c r="M78" s="17"/>
      <c r="N78" s="53"/>
      <c r="O78" s="53"/>
      <c r="P78" s="53"/>
      <c r="Q78" s="53"/>
    </row>
    <row r="79" spans="1:17" ht="45" x14ac:dyDescent="0.25">
      <c r="A79" s="160"/>
      <c r="B79" s="71" t="s">
        <v>184</v>
      </c>
      <c r="C79" s="34" t="s">
        <v>185</v>
      </c>
      <c r="D79" s="17"/>
      <c r="E79" s="17"/>
      <c r="F79" s="15">
        <f t="shared" si="1"/>
        <v>0</v>
      </c>
      <c r="G79" s="15"/>
      <c r="H79" s="17"/>
      <c r="I79" s="17"/>
      <c r="J79" s="17"/>
      <c r="K79" s="17"/>
      <c r="L79" s="17"/>
      <c r="M79" s="17"/>
      <c r="N79" s="53"/>
      <c r="O79" s="53"/>
      <c r="P79" s="53"/>
      <c r="Q79" s="53"/>
    </row>
    <row r="80" spans="1:17" x14ac:dyDescent="0.25">
      <c r="F80" s="15">
        <f t="shared" si="1"/>
        <v>0</v>
      </c>
    </row>
    <row r="81" spans="4:13" x14ac:dyDescent="0.25">
      <c r="D81" s="29" t="s">
        <v>6</v>
      </c>
      <c r="E81" s="29"/>
      <c r="F81" s="15">
        <f t="shared" si="1"/>
        <v>135141.77000000002</v>
      </c>
      <c r="G81" s="30">
        <f t="shared" ref="G81:M81" si="2">SUM(G5:G80)</f>
        <v>0</v>
      </c>
      <c r="H81" s="30">
        <f>SUM(H5:H79)</f>
        <v>75141.77</v>
      </c>
      <c r="I81" s="30">
        <f t="shared" si="2"/>
        <v>0</v>
      </c>
      <c r="J81" s="30">
        <f t="shared" si="2"/>
        <v>0</v>
      </c>
      <c r="K81" s="30">
        <f t="shared" si="2"/>
        <v>0</v>
      </c>
      <c r="L81" s="30">
        <f t="shared" si="2"/>
        <v>0</v>
      </c>
      <c r="M81" s="30">
        <f t="shared" si="2"/>
        <v>60000</v>
      </c>
    </row>
    <row r="82" spans="4:13" x14ac:dyDescent="0.25">
      <c r="D82" s="24"/>
      <c r="E82" s="24"/>
      <c r="F82" s="25"/>
      <c r="G82" s="25"/>
      <c r="H82" s="25"/>
    </row>
    <row r="83" spans="4:13" x14ac:dyDescent="0.25">
      <c r="D83" s="24"/>
      <c r="E83" s="24"/>
      <c r="F83" s="25"/>
      <c r="G83" s="25"/>
      <c r="H83" s="25"/>
    </row>
    <row r="84" spans="4:13" hidden="1" x14ac:dyDescent="0.25">
      <c r="D84" s="24"/>
      <c r="E84" s="24"/>
      <c r="F84" s="31">
        <f>+'DISTRIBUCION PRESUPUESTO'!B17-'POA FINAL'!F81</f>
        <v>-39734.890000000014</v>
      </c>
      <c r="G84" s="31"/>
      <c r="H84" s="25"/>
    </row>
    <row r="85" spans="4:13" hidden="1" x14ac:dyDescent="0.25">
      <c r="D85" s="24"/>
      <c r="E85" s="24"/>
      <c r="F85" s="25"/>
      <c r="G85" s="25"/>
      <c r="H85" s="31"/>
    </row>
    <row r="86" spans="4:13" x14ac:dyDescent="0.25">
      <c r="E86" t="s">
        <v>13</v>
      </c>
      <c r="G86" s="41">
        <f>SUM(G75:G79)</f>
        <v>0</v>
      </c>
      <c r="H86" s="41">
        <f>SUM(H75:H79)</f>
        <v>10000</v>
      </c>
    </row>
    <row r="87" spans="4:13" hidden="1" x14ac:dyDescent="0.25">
      <c r="H87" s="41"/>
    </row>
    <row r="88" spans="4:13" hidden="1" x14ac:dyDescent="0.25"/>
    <row r="89" spans="4:13" hidden="1" x14ac:dyDescent="0.25">
      <c r="F89" s="41">
        <f>+'DISTRIBUCION PRESUPUESTO'!B17-'POA FINAL'!F81</f>
        <v>-39734.890000000014</v>
      </c>
      <c r="G89" s="41">
        <f>+'DISTRIBUCION PRESUPUESTO'!B12-'POA FINAL'!G81+'DISTRIBUCION PRESUPUESTO'!B14</f>
        <v>0</v>
      </c>
      <c r="H89" s="42">
        <f>+'DISTRIBUCION PRESUPUESTO'!B9-'POA FINAL'!H81</f>
        <v>-75141.77</v>
      </c>
    </row>
    <row r="91" spans="4:13" x14ac:dyDescent="0.25">
      <c r="H91" s="42">
        <f>+H81-'DISTRIBUCION PRESUPUESTO'!B6</f>
        <v>-20265.11</v>
      </c>
    </row>
    <row r="95" spans="4:13" x14ac:dyDescent="0.25">
      <c r="E95" s="57"/>
      <c r="F95" s="57"/>
      <c r="I95" s="57"/>
      <c r="J95" s="57"/>
    </row>
    <row r="96" spans="4:13" x14ac:dyDescent="0.25">
      <c r="E96" s="161" t="s">
        <v>199</v>
      </c>
      <c r="F96" s="161"/>
      <c r="I96" s="162" t="s">
        <v>200</v>
      </c>
      <c r="J96" s="162"/>
    </row>
    <row r="97" spans="4:12" ht="15.75" x14ac:dyDescent="0.25">
      <c r="E97" s="163" t="s">
        <v>209</v>
      </c>
      <c r="F97" s="163"/>
      <c r="I97" s="159" t="s">
        <v>210</v>
      </c>
      <c r="J97" s="159"/>
    </row>
    <row r="98" spans="4:12" x14ac:dyDescent="0.25">
      <c r="E98" s="54"/>
    </row>
    <row r="99" spans="4:12" ht="45" customHeight="1" x14ac:dyDescent="0.25">
      <c r="D99" s="57"/>
      <c r="E99" s="54"/>
      <c r="G99" s="57"/>
      <c r="H99" s="57"/>
      <c r="K99" s="57"/>
      <c r="L99" s="57"/>
    </row>
    <row r="100" spans="4:12" x14ac:dyDescent="0.25">
      <c r="D100" s="56" t="s">
        <v>201</v>
      </c>
      <c r="G100" s="162" t="s">
        <v>203</v>
      </c>
      <c r="H100" s="162"/>
      <c r="K100" s="162" t="s">
        <v>205</v>
      </c>
      <c r="L100" s="162"/>
    </row>
    <row r="101" spans="4:12" x14ac:dyDescent="0.25">
      <c r="D101" s="56" t="s">
        <v>202</v>
      </c>
      <c r="E101" s="33"/>
      <c r="F101" s="33"/>
      <c r="G101" s="159" t="s">
        <v>204</v>
      </c>
      <c r="H101" s="159"/>
      <c r="I101" s="33"/>
      <c r="J101" s="33"/>
      <c r="K101" s="159" t="s">
        <v>206</v>
      </c>
      <c r="L101" s="159"/>
    </row>
    <row r="102" spans="4:12" x14ac:dyDescent="0.25">
      <c r="E102" s="55"/>
      <c r="F102" s="33"/>
      <c r="G102" s="33"/>
      <c r="H102" s="33"/>
      <c r="I102" s="33"/>
      <c r="J102" s="33"/>
      <c r="K102" s="33"/>
      <c r="L102" s="33"/>
    </row>
    <row r="103" spans="4:12" x14ac:dyDescent="0.25">
      <c r="E103" s="55"/>
    </row>
    <row r="104" spans="4:12" x14ac:dyDescent="0.25">
      <c r="E104" s="54"/>
    </row>
    <row r="107" spans="4:12" x14ac:dyDescent="0.25">
      <c r="G107" s="54"/>
    </row>
    <row r="108" spans="4:12" x14ac:dyDescent="0.25">
      <c r="E108" s="57"/>
      <c r="F108" s="57"/>
      <c r="I108" s="57"/>
      <c r="J108" s="57"/>
    </row>
    <row r="109" spans="4:12" x14ac:dyDescent="0.25">
      <c r="E109" s="162" t="s">
        <v>207</v>
      </c>
      <c r="F109" s="162"/>
      <c r="I109" s="162" t="s">
        <v>211</v>
      </c>
      <c r="J109" s="162"/>
    </row>
    <row r="110" spans="4:12" x14ac:dyDescent="0.25">
      <c r="E110" s="159" t="s">
        <v>208</v>
      </c>
      <c r="F110" s="159"/>
      <c r="I110" s="159" t="s">
        <v>212</v>
      </c>
      <c r="J110" s="159"/>
    </row>
    <row r="111" spans="4:12" x14ac:dyDescent="0.25">
      <c r="E111" s="54"/>
    </row>
    <row r="116" ht="98.25" customHeight="1" x14ac:dyDescent="0.25"/>
    <row r="117" ht="98.25" customHeight="1" x14ac:dyDescent="0.25"/>
    <row r="118" ht="98.25" customHeight="1" x14ac:dyDescent="0.25"/>
    <row r="119" ht="98.25" customHeight="1" x14ac:dyDescent="0.25"/>
    <row r="120" ht="98.25" customHeight="1" x14ac:dyDescent="0.25"/>
    <row r="121" ht="98.25" customHeight="1" x14ac:dyDescent="0.25"/>
    <row r="122" ht="98.25" customHeight="1" x14ac:dyDescent="0.25"/>
    <row r="123" ht="98.25" customHeight="1" x14ac:dyDescent="0.25"/>
    <row r="124" ht="98.25" customHeight="1" x14ac:dyDescent="0.25"/>
    <row r="125" ht="98.25" customHeight="1" x14ac:dyDescent="0.25"/>
  </sheetData>
  <mergeCells count="59">
    <mergeCell ref="G101:H101"/>
    <mergeCell ref="K100:L100"/>
    <mergeCell ref="K101:L101"/>
    <mergeCell ref="E109:F109"/>
    <mergeCell ref="E110:F110"/>
    <mergeCell ref="I109:J109"/>
    <mergeCell ref="I110:J110"/>
    <mergeCell ref="E96:F96"/>
    <mergeCell ref="E97:F97"/>
    <mergeCell ref="I96:J96"/>
    <mergeCell ref="I97:J97"/>
    <mergeCell ref="G100:H100"/>
    <mergeCell ref="A72:A74"/>
    <mergeCell ref="B73:B74"/>
    <mergeCell ref="C73:C74"/>
    <mergeCell ref="C62:C63"/>
    <mergeCell ref="B62:B63"/>
    <mergeCell ref="C24:C26"/>
    <mergeCell ref="C39:C40"/>
    <mergeCell ref="C27:C30"/>
    <mergeCell ref="M3:M4"/>
    <mergeCell ref="C3:C4"/>
    <mergeCell ref="E3:E4"/>
    <mergeCell ref="G3:H3"/>
    <mergeCell ref="I3:J3"/>
    <mergeCell ref="K3:L3"/>
    <mergeCell ref="N3:Q3"/>
    <mergeCell ref="D3:D4"/>
    <mergeCell ref="A75:A79"/>
    <mergeCell ref="F3:F4"/>
    <mergeCell ref="C35:C38"/>
    <mergeCell ref="A35:A38"/>
    <mergeCell ref="B35:B38"/>
    <mergeCell ref="C21:C22"/>
    <mergeCell ref="A59:A64"/>
    <mergeCell ref="B60:B61"/>
    <mergeCell ref="A65:A67"/>
    <mergeCell ref="B65:B67"/>
    <mergeCell ref="C17:C20"/>
    <mergeCell ref="A68:A71"/>
    <mergeCell ref="B68:B71"/>
    <mergeCell ref="A39:A51"/>
    <mergeCell ref="B39:B45"/>
    <mergeCell ref="B46:B47"/>
    <mergeCell ref="B48:B50"/>
    <mergeCell ref="A52:A58"/>
    <mergeCell ref="B52:B54"/>
    <mergeCell ref="B55:B58"/>
    <mergeCell ref="A21:A31"/>
    <mergeCell ref="B21:B31"/>
    <mergeCell ref="A32:A34"/>
    <mergeCell ref="B33:B34"/>
    <mergeCell ref="A3:A4"/>
    <mergeCell ref="B3:B4"/>
    <mergeCell ref="A5:A20"/>
    <mergeCell ref="B5:B9"/>
    <mergeCell ref="B10:B13"/>
    <mergeCell ref="B14:B16"/>
    <mergeCell ref="B17:B20"/>
  </mergeCells>
  <pageMargins left="0.70866141732283472" right="0.70866141732283472" top="0.74803149606299213" bottom="0.74803149606299213" header="0.31496062992125984" footer="0.31496062992125984"/>
  <pageSetup paperSize="9" scale="55" fitToHeight="4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opLeftCell="A6" zoomScale="129" workbookViewId="0">
      <selection activeCell="C15" sqref="C15"/>
    </sheetView>
  </sheetViews>
  <sheetFormatPr baseColWidth="10" defaultRowHeight="15" x14ac:dyDescent="0.25"/>
  <cols>
    <col min="1" max="1" width="34.28515625" customWidth="1"/>
    <col min="2" max="2" width="10.42578125" bestFit="1" customWidth="1"/>
    <col min="3" max="3" width="12.85546875" customWidth="1"/>
    <col min="4" max="4" width="14.140625" customWidth="1"/>
    <col min="5" max="5" width="15" customWidth="1"/>
  </cols>
  <sheetData>
    <row r="2" spans="1:5" x14ac:dyDescent="0.25">
      <c r="A2" s="75"/>
      <c r="B2" s="166" t="s">
        <v>223</v>
      </c>
      <c r="C2" s="166"/>
      <c r="D2" s="167" t="s">
        <v>222</v>
      </c>
      <c r="E2" s="167" t="s">
        <v>220</v>
      </c>
    </row>
    <row r="3" spans="1:5" x14ac:dyDescent="0.25">
      <c r="A3" s="75"/>
      <c r="B3" s="76" t="s">
        <v>15</v>
      </c>
      <c r="C3" s="77" t="s">
        <v>221</v>
      </c>
      <c r="D3" s="167"/>
      <c r="E3" s="167"/>
    </row>
    <row r="4" spans="1:5" ht="75.75" customHeight="1" x14ac:dyDescent="0.25">
      <c r="A4" s="78" t="s">
        <v>95</v>
      </c>
      <c r="B4" s="79">
        <v>0.28999999999999998</v>
      </c>
      <c r="C4" s="80">
        <f>+'DISTRIBUCION PRESUPUESTO'!$B$8*'PROFORMA PRESUPUESTARIA'!B4</f>
        <v>23358.105680000001</v>
      </c>
      <c r="D4" s="81">
        <f>SUM('POA FINAL'!F5:F20)</f>
        <v>17900</v>
      </c>
      <c r="E4" s="82">
        <f t="shared" ref="E4:E13" si="0">+C4-D4</f>
        <v>5458.1056800000006</v>
      </c>
    </row>
    <row r="5" spans="1:5" ht="75.75" customHeight="1" x14ac:dyDescent="0.25">
      <c r="A5" s="83" t="s">
        <v>110</v>
      </c>
      <c r="B5" s="79">
        <v>0.28000000000000003</v>
      </c>
      <c r="C5" s="80">
        <f>+'DISTRIBUCION PRESUPUESTO'!$B$8*'PROFORMA PRESUPUESTARIA'!B5</f>
        <v>22552.653760000005</v>
      </c>
      <c r="D5" s="81">
        <f>SUM('POA FINAL'!F22:F29)</f>
        <v>18241.77</v>
      </c>
      <c r="E5" s="82">
        <f t="shared" si="0"/>
        <v>4310.8837600000043</v>
      </c>
    </row>
    <row r="6" spans="1:5" ht="75.75" customHeight="1" x14ac:dyDescent="0.25">
      <c r="A6" s="83" t="s">
        <v>117</v>
      </c>
      <c r="B6" s="79"/>
      <c r="C6" s="80">
        <f>+'DISTRIBUCION PRESUPUESTO'!$B$8*'PROFORMA PRESUPUESTARIA'!B6</f>
        <v>0</v>
      </c>
      <c r="D6" s="81">
        <f>SUM('POA FINAL'!F32)</f>
        <v>0</v>
      </c>
      <c r="E6" s="82">
        <f t="shared" si="0"/>
        <v>0</v>
      </c>
    </row>
    <row r="7" spans="1:5" ht="75.75" customHeight="1" x14ac:dyDescent="0.25">
      <c r="A7" s="84" t="s">
        <v>123</v>
      </c>
      <c r="B7" s="79">
        <v>0.06</v>
      </c>
      <c r="C7" s="80">
        <f>+'DISTRIBUCION PRESUPUESTO'!$B$8*'PROFORMA PRESUPUESTARIA'!B7</f>
        <v>4832.7115200000007</v>
      </c>
      <c r="D7" s="81">
        <f>SUM('POA FINAL'!F37:F38)</f>
        <v>4000</v>
      </c>
      <c r="E7" s="82">
        <f t="shared" si="0"/>
        <v>832.71152000000075</v>
      </c>
    </row>
    <row r="8" spans="1:5" ht="75.75" customHeight="1" x14ac:dyDescent="0.25">
      <c r="A8" s="85" t="s">
        <v>125</v>
      </c>
      <c r="B8" s="79">
        <v>0.29749999999999999</v>
      </c>
      <c r="C8" s="80">
        <f>+'DISTRIBUCION PRESUPUESTO'!$B$8*'PROFORMA PRESUPUESTARIA'!B8</f>
        <v>23962.194620000002</v>
      </c>
      <c r="D8" s="81">
        <f>SUM('POA FINAL'!F39:F58)</f>
        <v>8000</v>
      </c>
      <c r="E8" s="82">
        <f t="shared" si="0"/>
        <v>15962.194620000002</v>
      </c>
    </row>
    <row r="9" spans="1:5" ht="75.75" customHeight="1" x14ac:dyDescent="0.25">
      <c r="A9" s="86" t="s">
        <v>149</v>
      </c>
      <c r="B9" s="79"/>
      <c r="C9" s="80">
        <f>+'DISTRIBUCION PRESUPUESTO'!$B$8*'PROFORMA PRESUPUESTARIA'!B9</f>
        <v>0</v>
      </c>
      <c r="D9" s="81">
        <f>SUM('POA FINAL'!F59:F64)</f>
        <v>0</v>
      </c>
      <c r="E9" s="82">
        <f t="shared" si="0"/>
        <v>0</v>
      </c>
    </row>
    <row r="10" spans="1:5" ht="75.75" customHeight="1" x14ac:dyDescent="0.25">
      <c r="A10" s="87" t="s">
        <v>159</v>
      </c>
      <c r="B10" s="79"/>
      <c r="C10" s="80">
        <f>+'DISTRIBUCION PRESUPUESTO'!$B$8*'PROFORMA PRESUPUESTARIA'!B10</f>
        <v>0</v>
      </c>
      <c r="D10" s="81">
        <f>SUM('POA FINAL'!F65:F67)</f>
        <v>0</v>
      </c>
      <c r="E10" s="82">
        <f t="shared" si="0"/>
        <v>0</v>
      </c>
    </row>
    <row r="11" spans="1:5" ht="75.75" customHeight="1" x14ac:dyDescent="0.25">
      <c r="A11" s="88" t="s">
        <v>164</v>
      </c>
      <c r="B11" s="79">
        <v>3.2500000000000001E-2</v>
      </c>
      <c r="C11" s="80">
        <f>+'DISTRIBUCION PRESUPUESTO'!$B$8*'PROFORMA PRESUPUESTARIA'!B11</f>
        <v>2617.7187400000003</v>
      </c>
      <c r="D11" s="81">
        <f>SUM('POA FINAL'!F68:F71)</f>
        <v>2000</v>
      </c>
      <c r="E11" s="82">
        <f t="shared" si="0"/>
        <v>617.71874000000025</v>
      </c>
    </row>
    <row r="12" spans="1:5" ht="75.75" customHeight="1" x14ac:dyDescent="0.25">
      <c r="A12" s="89" t="s">
        <v>170</v>
      </c>
      <c r="B12" s="79">
        <v>0.04</v>
      </c>
      <c r="C12" s="80">
        <f>+'DISTRIBUCION PRESUPUESTO'!$B$8*'PROFORMA PRESUPUESTARIA'!B12</f>
        <v>3221.8076800000003</v>
      </c>
      <c r="D12" s="81">
        <f>SUM('POA FINAL'!F72:F74)</f>
        <v>2000</v>
      </c>
      <c r="E12" s="82">
        <f t="shared" si="0"/>
        <v>1221.8076800000003</v>
      </c>
    </row>
    <row r="13" spans="1:5" ht="75.75" customHeight="1" x14ac:dyDescent="0.25">
      <c r="A13" s="90" t="s">
        <v>175</v>
      </c>
      <c r="B13" s="79">
        <v>0.1</v>
      </c>
      <c r="C13" s="80">
        <f>'DISTRIBUCION PRESUPUESTO'!B7</f>
        <v>14861.688000000002</v>
      </c>
      <c r="D13" s="81">
        <f>SUM('POA FINAL'!F75:F78)</f>
        <v>10000</v>
      </c>
      <c r="E13" s="82">
        <f t="shared" si="0"/>
        <v>4861.6880000000019</v>
      </c>
    </row>
    <row r="14" spans="1:5" x14ac:dyDescent="0.25">
      <c r="B14" s="74"/>
      <c r="C14" s="6">
        <f>SUM(C4:C13)</f>
        <v>95406.88</v>
      </c>
    </row>
    <row r="15" spans="1:5" x14ac:dyDescent="0.25">
      <c r="B15" s="60"/>
    </row>
    <row r="16" spans="1:5" x14ac:dyDescent="0.25">
      <c r="B16" s="60"/>
      <c r="C16" s="41">
        <f>SUM(C4:C12)</f>
        <v>80545.191999999995</v>
      </c>
    </row>
    <row r="17" spans="2:3" x14ac:dyDescent="0.25">
      <c r="B17" s="60"/>
      <c r="C17" s="42">
        <f>+'DISTRIBUCION PRESUPUESTO'!B8-'PROFORMA PRESUPUESTARIA'!C16</f>
        <v>0</v>
      </c>
    </row>
  </sheetData>
  <mergeCells count="3">
    <mergeCell ref="B2:C2"/>
    <mergeCell ref="D2:D3"/>
    <mergeCell ref="E2:E3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N42" sqref="N42"/>
    </sheetView>
  </sheetViews>
  <sheetFormatPr baseColWidth="10" defaultRowHeight="15" x14ac:dyDescent="0.25"/>
  <cols>
    <col min="1" max="1" width="8.7109375" customWidth="1"/>
    <col min="2" max="2" width="56.28515625" customWidth="1"/>
    <col min="3" max="3" width="10.140625" customWidth="1"/>
  </cols>
  <sheetData>
    <row r="1" spans="1:12" ht="18.75" x14ac:dyDescent="0.3">
      <c r="B1" s="109" t="s">
        <v>319</v>
      </c>
      <c r="C1">
        <v>2023</v>
      </c>
    </row>
    <row r="2" spans="1:12" x14ac:dyDescent="0.25">
      <c r="A2" s="19" t="s">
        <v>52</v>
      </c>
      <c r="B2" s="19" t="s">
        <v>53</v>
      </c>
      <c r="C2" s="18"/>
      <c r="D2" s="16"/>
      <c r="I2" t="s">
        <v>255</v>
      </c>
    </row>
    <row r="3" spans="1:12" x14ac:dyDescent="0.25">
      <c r="A3" s="17" t="s">
        <v>34</v>
      </c>
      <c r="B3" s="17" t="s">
        <v>54</v>
      </c>
      <c r="C3" s="18">
        <v>33500</v>
      </c>
      <c r="D3" s="91"/>
      <c r="I3" t="s">
        <v>256</v>
      </c>
      <c r="J3">
        <v>1250</v>
      </c>
      <c r="L3" s="16">
        <f>(J3/12)*8</f>
        <v>833.33333333333337</v>
      </c>
    </row>
    <row r="4" spans="1:12" x14ac:dyDescent="0.25">
      <c r="A4" s="17" t="s">
        <v>35</v>
      </c>
      <c r="B4" s="17" t="s">
        <v>55</v>
      </c>
      <c r="C4" s="18">
        <v>2900</v>
      </c>
      <c r="D4" s="16"/>
      <c r="F4" s="16"/>
      <c r="G4" s="16"/>
      <c r="H4" s="16"/>
      <c r="I4" s="16" t="s">
        <v>257</v>
      </c>
      <c r="J4" s="16">
        <v>2000</v>
      </c>
      <c r="L4" s="16">
        <f>(J4/12)*8</f>
        <v>1333.3333333333333</v>
      </c>
    </row>
    <row r="5" spans="1:12" x14ac:dyDescent="0.25">
      <c r="A5" s="17" t="s">
        <v>56</v>
      </c>
      <c r="B5" s="17" t="s">
        <v>57</v>
      </c>
      <c r="C5" s="18">
        <v>2760</v>
      </c>
      <c r="D5" s="16"/>
      <c r="I5" t="s">
        <v>258</v>
      </c>
      <c r="J5" s="16">
        <v>733</v>
      </c>
      <c r="L5" s="16">
        <f>(J5/12)*8</f>
        <v>488.66666666666669</v>
      </c>
    </row>
    <row r="6" spans="1:12" x14ac:dyDescent="0.25">
      <c r="A6" s="17" t="s">
        <v>37</v>
      </c>
      <c r="B6" s="17" t="s">
        <v>58</v>
      </c>
      <c r="C6" s="18">
        <v>3000</v>
      </c>
      <c r="D6" s="16"/>
      <c r="E6" s="16"/>
      <c r="F6" s="16"/>
      <c r="G6" s="16"/>
      <c r="H6" s="16"/>
      <c r="I6" s="16"/>
      <c r="J6" s="21">
        <f>SUM(J3:J5)</f>
        <v>3983</v>
      </c>
      <c r="K6" s="16">
        <f>J6*8</f>
        <v>31864</v>
      </c>
      <c r="L6" s="21">
        <f>SUM(L3:L5)</f>
        <v>2655.333333333333</v>
      </c>
    </row>
    <row r="7" spans="1:12" x14ac:dyDescent="0.25">
      <c r="A7" s="17" t="s">
        <v>36</v>
      </c>
      <c r="B7" s="17" t="s">
        <v>59</v>
      </c>
      <c r="C7" s="18">
        <v>4000</v>
      </c>
      <c r="D7" s="16"/>
      <c r="E7" s="16"/>
      <c r="F7" s="16"/>
      <c r="G7" s="16"/>
      <c r="H7" s="16"/>
      <c r="I7" s="16"/>
      <c r="J7" s="16"/>
    </row>
    <row r="8" spans="1:12" x14ac:dyDescent="0.25">
      <c r="A8" s="17"/>
      <c r="B8" s="19" t="s">
        <v>60</v>
      </c>
      <c r="C8" s="20">
        <f>SUM(C3:C7)</f>
        <v>46160</v>
      </c>
      <c r="D8" s="21"/>
    </row>
    <row r="9" spans="1:12" x14ac:dyDescent="0.25">
      <c r="A9" s="17"/>
      <c r="B9" s="19"/>
      <c r="C9" s="18"/>
      <c r="D9" s="16"/>
      <c r="J9" s="16"/>
    </row>
    <row r="10" spans="1:12" x14ac:dyDescent="0.25">
      <c r="A10" s="17" t="s">
        <v>61</v>
      </c>
      <c r="B10" s="17" t="s">
        <v>62</v>
      </c>
      <c r="C10" s="18">
        <v>600</v>
      </c>
      <c r="D10" s="16"/>
    </row>
    <row r="11" spans="1:12" x14ac:dyDescent="0.25">
      <c r="A11" s="17" t="s">
        <v>38</v>
      </c>
      <c r="B11" s="17" t="s">
        <v>63</v>
      </c>
      <c r="C11" s="18">
        <v>450</v>
      </c>
      <c r="D11" s="16"/>
      <c r="I11">
        <f>450*6</f>
        <v>2700</v>
      </c>
    </row>
    <row r="12" spans="1:12" x14ac:dyDescent="0.25">
      <c r="A12" s="17" t="s">
        <v>39</v>
      </c>
      <c r="B12" s="17" t="s">
        <v>64</v>
      </c>
      <c r="C12" s="18">
        <v>150</v>
      </c>
      <c r="D12" s="16"/>
    </row>
    <row r="13" spans="1:12" x14ac:dyDescent="0.25">
      <c r="A13" s="17" t="s">
        <v>65</v>
      </c>
      <c r="B13" s="17" t="s">
        <v>66</v>
      </c>
      <c r="C13" s="18">
        <v>300</v>
      </c>
      <c r="D13" s="16"/>
    </row>
    <row r="14" spans="1:12" x14ac:dyDescent="0.25">
      <c r="A14" s="17" t="s">
        <v>40</v>
      </c>
      <c r="B14" s="17" t="s">
        <v>67</v>
      </c>
      <c r="C14" s="18">
        <v>300</v>
      </c>
      <c r="D14" s="16"/>
    </row>
    <row r="15" spans="1:12" x14ac:dyDescent="0.25">
      <c r="A15" s="17" t="s">
        <v>41</v>
      </c>
      <c r="B15" s="17" t="s">
        <v>68</v>
      </c>
      <c r="C15" s="18">
        <v>250</v>
      </c>
      <c r="D15" s="16"/>
    </row>
    <row r="16" spans="1:12" x14ac:dyDescent="0.25">
      <c r="A16" s="17"/>
      <c r="B16" s="19" t="s">
        <v>69</v>
      </c>
      <c r="C16" s="20">
        <f>SUM(C10:C15)</f>
        <v>2050</v>
      </c>
      <c r="D16" s="21"/>
    </row>
    <row r="17" spans="1:6" x14ac:dyDescent="0.25">
      <c r="A17" s="17"/>
      <c r="B17" s="17"/>
      <c r="C17" s="18"/>
      <c r="D17" s="16"/>
    </row>
    <row r="18" spans="1:6" x14ac:dyDescent="0.25">
      <c r="A18" s="17" t="s">
        <v>70</v>
      </c>
      <c r="B18" s="17" t="s">
        <v>71</v>
      </c>
      <c r="C18" s="18">
        <v>400</v>
      </c>
      <c r="D18" s="16"/>
    </row>
    <row r="19" spans="1:6" x14ac:dyDescent="0.25">
      <c r="A19" s="17" t="s">
        <v>42</v>
      </c>
      <c r="B19" s="17" t="s">
        <v>72</v>
      </c>
      <c r="C19" s="18">
        <v>1200</v>
      </c>
      <c r="D19" s="16"/>
    </row>
    <row r="20" spans="1:6" x14ac:dyDescent="0.25">
      <c r="A20" s="17" t="s">
        <v>43</v>
      </c>
      <c r="B20" s="17" t="s">
        <v>73</v>
      </c>
      <c r="C20" s="18">
        <v>100</v>
      </c>
      <c r="D20" s="16"/>
    </row>
    <row r="21" spans="1:6" x14ac:dyDescent="0.25">
      <c r="A21" s="17"/>
      <c r="B21" s="19" t="s">
        <v>74</v>
      </c>
      <c r="C21" s="20">
        <f>SUM(C18:C20)</f>
        <v>1700</v>
      </c>
      <c r="D21" s="21"/>
    </row>
    <row r="22" spans="1:6" x14ac:dyDescent="0.25">
      <c r="A22" s="17"/>
      <c r="B22" s="17"/>
      <c r="C22" s="18"/>
      <c r="D22" s="16"/>
    </row>
    <row r="23" spans="1:6" x14ac:dyDescent="0.25">
      <c r="A23" s="17" t="s">
        <v>44</v>
      </c>
      <c r="B23" s="17" t="s">
        <v>75</v>
      </c>
      <c r="C23" s="18">
        <v>1800</v>
      </c>
      <c r="D23" s="16"/>
    </row>
    <row r="24" spans="1:6" x14ac:dyDescent="0.25">
      <c r="A24" s="17" t="s">
        <v>45</v>
      </c>
      <c r="B24" s="17" t="s">
        <v>76</v>
      </c>
      <c r="C24" s="18">
        <v>1500</v>
      </c>
      <c r="D24" s="16"/>
    </row>
    <row r="25" spans="1:6" x14ac:dyDescent="0.25">
      <c r="A25" s="17"/>
      <c r="B25" s="17"/>
      <c r="C25" s="20"/>
      <c r="D25" s="16"/>
    </row>
    <row r="26" spans="1:6" x14ac:dyDescent="0.25">
      <c r="A26" s="17"/>
      <c r="B26" s="19" t="s">
        <v>46</v>
      </c>
      <c r="C26" s="20">
        <f>SUM(C23:C25)</f>
        <v>3300</v>
      </c>
      <c r="D26" s="21"/>
    </row>
    <row r="27" spans="1:6" x14ac:dyDescent="0.25">
      <c r="A27" s="17"/>
      <c r="B27" s="19" t="s">
        <v>77</v>
      </c>
      <c r="C27" s="18"/>
      <c r="D27" s="16"/>
      <c r="F27" s="16"/>
    </row>
    <row r="28" spans="1:6" x14ac:dyDescent="0.25">
      <c r="A28" s="17"/>
      <c r="B28" s="22" t="s">
        <v>78</v>
      </c>
      <c r="C28" s="23">
        <f>+C8+C16+C21+C26</f>
        <v>53210</v>
      </c>
      <c r="D28" s="16"/>
    </row>
    <row r="29" spans="1:6" x14ac:dyDescent="0.25">
      <c r="C29" s="16"/>
      <c r="D29" s="16"/>
    </row>
  </sheetData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30" workbookViewId="0">
      <selection activeCell="F41" sqref="F41"/>
    </sheetView>
  </sheetViews>
  <sheetFormatPr baseColWidth="10" defaultRowHeight="15" x14ac:dyDescent="0.25"/>
  <cols>
    <col min="1" max="1" width="10.7109375" customWidth="1"/>
    <col min="2" max="2" width="65.140625" customWidth="1"/>
    <col min="3" max="3" width="16.42578125" customWidth="1"/>
    <col min="10" max="10" width="0" hidden="1" customWidth="1"/>
  </cols>
  <sheetData>
    <row r="1" spans="1:12" ht="23.25" x14ac:dyDescent="0.35">
      <c r="A1" s="168" t="s">
        <v>259</v>
      </c>
      <c r="B1" s="168"/>
      <c r="C1" s="168"/>
    </row>
    <row r="2" spans="1:12" x14ac:dyDescent="0.25">
      <c r="A2" s="19" t="s">
        <v>52</v>
      </c>
      <c r="B2" s="96" t="s">
        <v>53</v>
      </c>
      <c r="C2" s="17">
        <v>2023</v>
      </c>
      <c r="D2" s="17">
        <v>2022</v>
      </c>
    </row>
    <row r="3" spans="1:12" x14ac:dyDescent="0.25">
      <c r="A3" s="17" t="s">
        <v>249</v>
      </c>
      <c r="B3" s="97" t="s">
        <v>260</v>
      </c>
      <c r="C3" s="18">
        <v>1000</v>
      </c>
      <c r="D3" s="18"/>
      <c r="E3" s="16"/>
      <c r="F3" s="16"/>
    </row>
    <row r="4" spans="1:12" x14ac:dyDescent="0.25">
      <c r="A4" s="17"/>
      <c r="B4" s="96" t="s">
        <v>261</v>
      </c>
      <c r="C4" s="20">
        <f>SUM(C3:C3)</f>
        <v>1000</v>
      </c>
      <c r="D4" s="18"/>
      <c r="E4" s="16"/>
      <c r="F4" s="16"/>
    </row>
    <row r="5" spans="1:12" x14ac:dyDescent="0.25">
      <c r="A5" s="17" t="s">
        <v>229</v>
      </c>
      <c r="B5" s="97" t="s">
        <v>262</v>
      </c>
      <c r="C5" s="18">
        <v>1500</v>
      </c>
      <c r="D5" s="18"/>
      <c r="E5" s="16"/>
      <c r="F5" s="16"/>
    </row>
    <row r="6" spans="1:12" x14ac:dyDescent="0.25">
      <c r="A6" s="17" t="s">
        <v>89</v>
      </c>
      <c r="B6" s="97" t="s">
        <v>263</v>
      </c>
      <c r="C6" s="18">
        <v>5000</v>
      </c>
      <c r="D6" s="18"/>
      <c r="E6" s="16"/>
      <c r="F6" s="16"/>
    </row>
    <row r="7" spans="1:12" x14ac:dyDescent="0.25">
      <c r="A7" s="17" t="s">
        <v>85</v>
      </c>
      <c r="B7" s="97" t="s">
        <v>264</v>
      </c>
      <c r="C7" s="18">
        <v>200</v>
      </c>
      <c r="D7" s="18"/>
      <c r="E7" s="16"/>
      <c r="F7" s="16">
        <f>C3+C5+C6+C7+C8+C9+C10+C11+C12+C13+C15+C16+C17+C18+C19+C20+C21+C26+C33+C42</f>
        <v>94443.53</v>
      </c>
    </row>
    <row r="8" spans="1:12" x14ac:dyDescent="0.25">
      <c r="A8" s="17" t="s">
        <v>90</v>
      </c>
      <c r="B8" s="97" t="s">
        <v>265</v>
      </c>
      <c r="C8" s="104">
        <v>10000</v>
      </c>
      <c r="D8" s="18"/>
      <c r="E8" s="16"/>
      <c r="F8" s="16"/>
    </row>
    <row r="9" spans="1:12" x14ac:dyDescent="0.25">
      <c r="A9" s="17" t="s">
        <v>196</v>
      </c>
      <c r="B9" s="97" t="s">
        <v>266</v>
      </c>
      <c r="C9" s="18">
        <v>1500</v>
      </c>
      <c r="D9" s="18"/>
      <c r="E9" s="16"/>
      <c r="F9" s="16"/>
    </row>
    <row r="10" spans="1:12" x14ac:dyDescent="0.25">
      <c r="A10" s="17" t="s">
        <v>232</v>
      </c>
      <c r="B10" s="97" t="s">
        <v>267</v>
      </c>
      <c r="C10" s="18">
        <v>4000</v>
      </c>
      <c r="D10" s="18"/>
      <c r="E10" s="16"/>
      <c r="F10" s="16"/>
    </row>
    <row r="11" spans="1:12" x14ac:dyDescent="0.25">
      <c r="A11" s="17" t="s">
        <v>88</v>
      </c>
      <c r="B11" s="97" t="s">
        <v>268</v>
      </c>
      <c r="C11" s="18">
        <v>3000</v>
      </c>
      <c r="D11" s="18"/>
      <c r="E11" s="16"/>
      <c r="F11" s="16"/>
    </row>
    <row r="12" spans="1:12" x14ac:dyDescent="0.25">
      <c r="A12" s="17" t="s">
        <v>193</v>
      </c>
      <c r="B12" s="97" t="s">
        <v>269</v>
      </c>
      <c r="C12" s="18">
        <v>22000</v>
      </c>
      <c r="D12" s="18"/>
      <c r="E12" s="16"/>
      <c r="F12" s="16"/>
      <c r="K12" t="s">
        <v>292</v>
      </c>
      <c r="L12" t="s">
        <v>293</v>
      </c>
    </row>
    <row r="13" spans="1:12" x14ac:dyDescent="0.25">
      <c r="A13" s="17" t="s">
        <v>86</v>
      </c>
      <c r="B13" s="97" t="s">
        <v>270</v>
      </c>
      <c r="C13" s="18">
        <v>12400</v>
      </c>
      <c r="D13" s="18"/>
      <c r="E13" s="16"/>
      <c r="F13" s="16"/>
      <c r="G13">
        <v>6900</v>
      </c>
      <c r="I13" t="s">
        <v>290</v>
      </c>
      <c r="K13">
        <v>6852.05</v>
      </c>
      <c r="L13">
        <v>0</v>
      </c>
    </row>
    <row r="14" spans="1:12" x14ac:dyDescent="0.25">
      <c r="A14" s="17" t="s">
        <v>192</v>
      </c>
      <c r="B14" s="97" t="s">
        <v>271</v>
      </c>
      <c r="C14" s="18"/>
      <c r="D14" s="18">
        <v>1000</v>
      </c>
      <c r="E14" s="16"/>
      <c r="F14" s="16"/>
      <c r="G14">
        <v>5500</v>
      </c>
      <c r="I14" t="s">
        <v>289</v>
      </c>
      <c r="K14">
        <v>2881.94</v>
      </c>
      <c r="L14">
        <v>12815.75</v>
      </c>
    </row>
    <row r="15" spans="1:12" x14ac:dyDescent="0.25">
      <c r="A15" s="17" t="s">
        <v>194</v>
      </c>
      <c r="B15" s="97" t="s">
        <v>272</v>
      </c>
      <c r="C15" s="18">
        <v>600</v>
      </c>
      <c r="D15" s="18">
        <v>750</v>
      </c>
      <c r="E15" s="16"/>
      <c r="F15" s="16"/>
      <c r="G15">
        <f>SUM(G13:G14)</f>
        <v>12400</v>
      </c>
      <c r="I15" t="s">
        <v>288</v>
      </c>
      <c r="K15">
        <v>10021.57</v>
      </c>
      <c r="L15">
        <v>12812.75</v>
      </c>
    </row>
    <row r="16" spans="1:12" x14ac:dyDescent="0.25">
      <c r="A16" s="17" t="s">
        <v>273</v>
      </c>
      <c r="B16" s="97" t="s">
        <v>274</v>
      </c>
      <c r="C16" s="18">
        <v>700</v>
      </c>
      <c r="D16" s="18">
        <v>300</v>
      </c>
      <c r="E16" s="16"/>
      <c r="F16" s="16"/>
      <c r="I16" t="s">
        <v>287</v>
      </c>
      <c r="J16">
        <v>0</v>
      </c>
      <c r="K16">
        <v>14949.4</v>
      </c>
      <c r="L16">
        <v>32</v>
      </c>
    </row>
    <row r="17" spans="1:15" x14ac:dyDescent="0.25">
      <c r="A17" s="17" t="s">
        <v>87</v>
      </c>
      <c r="B17" s="97" t="s">
        <v>275</v>
      </c>
      <c r="C17" s="18">
        <v>3000</v>
      </c>
      <c r="D17" s="18"/>
      <c r="E17" s="16"/>
      <c r="F17" s="16"/>
      <c r="I17" t="s">
        <v>291</v>
      </c>
      <c r="K17">
        <v>12289.59</v>
      </c>
      <c r="L17">
        <v>98.24</v>
      </c>
    </row>
    <row r="18" spans="1:15" x14ac:dyDescent="0.25">
      <c r="A18" s="17" t="s">
        <v>254</v>
      </c>
      <c r="B18" s="97" t="s">
        <v>276</v>
      </c>
      <c r="C18" s="18">
        <v>500</v>
      </c>
      <c r="D18" s="18"/>
      <c r="E18" s="16"/>
      <c r="F18" s="16"/>
      <c r="K18" s="33">
        <f>SUM(K13:K17)</f>
        <v>46994.55</v>
      </c>
      <c r="L18" s="33">
        <f>SUM(L13:L17)</f>
        <v>25758.74</v>
      </c>
    </row>
    <row r="19" spans="1:15" x14ac:dyDescent="0.25">
      <c r="A19" s="17" t="s">
        <v>306</v>
      </c>
      <c r="B19" s="97" t="s">
        <v>307</v>
      </c>
      <c r="C19" s="18">
        <v>243.53</v>
      </c>
      <c r="D19" s="18">
        <v>234.91</v>
      </c>
      <c r="E19" s="16"/>
      <c r="F19" s="16"/>
      <c r="K19" s="33"/>
      <c r="L19" s="33"/>
    </row>
    <row r="20" spans="1:15" x14ac:dyDescent="0.25">
      <c r="A20" s="17" t="s">
        <v>304</v>
      </c>
      <c r="B20" s="97" t="s">
        <v>302</v>
      </c>
      <c r="C20" s="18">
        <v>4500</v>
      </c>
      <c r="D20" s="18"/>
      <c r="E20" s="106"/>
      <c r="F20" s="106">
        <f>SUM(C5:C23)</f>
        <v>69643.53</v>
      </c>
      <c r="K20" s="33"/>
      <c r="L20" s="33"/>
    </row>
    <row r="21" spans="1:15" x14ac:dyDescent="0.25">
      <c r="A21" s="172" t="s">
        <v>303</v>
      </c>
      <c r="B21" s="169" t="s">
        <v>305</v>
      </c>
      <c r="C21" s="175">
        <v>500</v>
      </c>
      <c r="D21" s="178"/>
      <c r="E21" s="107"/>
      <c r="F21" s="107"/>
      <c r="K21" s="33"/>
      <c r="L21" s="33"/>
    </row>
    <row r="22" spans="1:15" x14ac:dyDescent="0.25">
      <c r="A22" s="173"/>
      <c r="B22" s="170"/>
      <c r="C22" s="176"/>
      <c r="D22" s="179"/>
      <c r="E22" s="107"/>
      <c r="F22" s="107"/>
      <c r="K22" s="33"/>
      <c r="L22" s="33"/>
    </row>
    <row r="23" spans="1:15" x14ac:dyDescent="0.25">
      <c r="A23" s="174"/>
      <c r="B23" s="171"/>
      <c r="C23" s="177"/>
      <c r="D23" s="180"/>
      <c r="E23" s="107"/>
      <c r="F23" s="107"/>
      <c r="K23" s="33"/>
      <c r="L23" s="33"/>
    </row>
    <row r="24" spans="1:15" x14ac:dyDescent="0.25">
      <c r="A24" s="17"/>
      <c r="B24" s="96" t="s">
        <v>277</v>
      </c>
      <c r="C24" s="20">
        <f>SUM(C5:C23)</f>
        <v>69643.53</v>
      </c>
      <c r="D24" s="18"/>
      <c r="E24" s="16"/>
      <c r="F24" s="16"/>
    </row>
    <row r="25" spans="1:15" x14ac:dyDescent="0.25">
      <c r="A25" s="17" t="s">
        <v>278</v>
      </c>
      <c r="B25" s="97" t="s">
        <v>279</v>
      </c>
      <c r="C25" s="18"/>
      <c r="D25" s="18"/>
      <c r="E25" s="16"/>
      <c r="F25" s="16"/>
    </row>
    <row r="26" spans="1:15" x14ac:dyDescent="0.25">
      <c r="A26" s="17"/>
      <c r="B26" s="97" t="s">
        <v>286</v>
      </c>
      <c r="C26" s="18">
        <v>6300</v>
      </c>
      <c r="D26" s="18"/>
      <c r="E26" s="16"/>
      <c r="F26" s="16"/>
    </row>
    <row r="27" spans="1:15" x14ac:dyDescent="0.25">
      <c r="A27" s="17"/>
      <c r="B27" s="97" t="s">
        <v>280</v>
      </c>
      <c r="C27" s="18"/>
      <c r="D27" s="18">
        <v>6000</v>
      </c>
      <c r="E27" s="16"/>
      <c r="F27" s="16"/>
    </row>
    <row r="28" spans="1:15" x14ac:dyDescent="0.25">
      <c r="A28" s="17"/>
      <c r="B28" s="97" t="s">
        <v>300</v>
      </c>
      <c r="C28" s="18"/>
      <c r="D28" s="18">
        <v>6000</v>
      </c>
      <c r="E28" s="16"/>
      <c r="F28" s="16"/>
      <c r="H28" s="33">
        <v>151653.53</v>
      </c>
      <c r="K28">
        <f>H28-K18</f>
        <v>104658.98</v>
      </c>
      <c r="L28" t="s">
        <v>294</v>
      </c>
      <c r="N28">
        <v>107060.49</v>
      </c>
      <c r="O28" s="33" t="s">
        <v>296</v>
      </c>
    </row>
    <row r="29" spans="1:15" x14ac:dyDescent="0.25">
      <c r="A29" s="17"/>
      <c r="B29" s="97" t="s">
        <v>308</v>
      </c>
      <c r="C29" s="18">
        <v>500</v>
      </c>
      <c r="D29" s="18"/>
      <c r="E29" s="16"/>
      <c r="F29" s="16"/>
      <c r="H29" s="33"/>
      <c r="O29" s="33"/>
    </row>
    <row r="30" spans="1:15" x14ac:dyDescent="0.25">
      <c r="A30" s="17"/>
      <c r="B30" s="97" t="s">
        <v>318</v>
      </c>
      <c r="C30" s="18"/>
      <c r="D30" s="18">
        <v>2000</v>
      </c>
      <c r="E30" s="16"/>
      <c r="F30" s="16"/>
      <c r="H30" s="33"/>
      <c r="O30" s="33"/>
    </row>
    <row r="31" spans="1:15" x14ac:dyDescent="0.25">
      <c r="A31" s="17"/>
      <c r="B31" s="96" t="s">
        <v>317</v>
      </c>
      <c r="C31" s="20">
        <f>SUM(C26:C30)</f>
        <v>6800</v>
      </c>
      <c r="D31" s="18"/>
      <c r="E31" s="16"/>
      <c r="F31" s="16"/>
      <c r="N31">
        <v>30000</v>
      </c>
      <c r="O31" s="33" t="s">
        <v>297</v>
      </c>
    </row>
    <row r="32" spans="1:15" x14ac:dyDescent="0.25">
      <c r="A32" s="17"/>
      <c r="B32" s="97"/>
      <c r="C32" s="18"/>
      <c r="D32" s="18"/>
      <c r="E32" s="16"/>
      <c r="F32" s="16"/>
      <c r="H32" s="33"/>
      <c r="O32" s="33"/>
    </row>
    <row r="33" spans="1:15" x14ac:dyDescent="0.25">
      <c r="A33" s="17" t="s">
        <v>245</v>
      </c>
      <c r="B33" s="97" t="s">
        <v>316</v>
      </c>
      <c r="C33" s="18">
        <v>4000</v>
      </c>
      <c r="D33" s="18">
        <v>8000</v>
      </c>
      <c r="E33" s="16"/>
      <c r="F33" s="16"/>
      <c r="H33" s="33"/>
      <c r="O33" s="33"/>
    </row>
    <row r="34" spans="1:15" x14ac:dyDescent="0.25">
      <c r="B34" s="19" t="s">
        <v>281</v>
      </c>
      <c r="C34" s="20">
        <f>C33</f>
        <v>4000</v>
      </c>
    </row>
    <row r="35" spans="1:15" x14ac:dyDescent="0.25">
      <c r="A35" s="17" t="s">
        <v>247</v>
      </c>
      <c r="B35" s="97" t="s">
        <v>310</v>
      </c>
      <c r="C35" s="20"/>
      <c r="D35" s="18">
        <v>10500</v>
      </c>
      <c r="E35" s="16"/>
      <c r="F35" s="16"/>
      <c r="O35" s="33"/>
    </row>
    <row r="36" spans="1:15" x14ac:dyDescent="0.25">
      <c r="A36" s="17" t="s">
        <v>247</v>
      </c>
      <c r="B36" s="97" t="s">
        <v>320</v>
      </c>
      <c r="C36" s="20"/>
      <c r="D36" s="18">
        <v>4000</v>
      </c>
      <c r="E36" s="16"/>
      <c r="F36" s="16"/>
      <c r="O36" s="33"/>
    </row>
    <row r="37" spans="1:15" x14ac:dyDescent="0.25">
      <c r="A37" s="17" t="s">
        <v>247</v>
      </c>
      <c r="B37" s="97" t="s">
        <v>311</v>
      </c>
      <c r="C37" s="18">
        <v>2000</v>
      </c>
      <c r="D37" s="18"/>
      <c r="E37" s="16"/>
      <c r="F37" s="16"/>
      <c r="O37" s="33"/>
    </row>
    <row r="38" spans="1:15" x14ac:dyDescent="0.25">
      <c r="A38" s="17" t="s">
        <v>247</v>
      </c>
      <c r="B38" s="97" t="s">
        <v>321</v>
      </c>
      <c r="C38" s="18">
        <v>1000</v>
      </c>
      <c r="D38" s="18"/>
      <c r="E38" s="16"/>
      <c r="F38" s="16"/>
      <c r="O38" s="33"/>
    </row>
    <row r="39" spans="1:15" x14ac:dyDescent="0.25">
      <c r="A39" s="17" t="s">
        <v>309</v>
      </c>
      <c r="B39" s="97" t="s">
        <v>312</v>
      </c>
      <c r="C39" s="18">
        <v>500</v>
      </c>
      <c r="D39" s="18">
        <v>1000</v>
      </c>
      <c r="E39" s="16"/>
      <c r="F39" s="16"/>
      <c r="O39" s="33"/>
    </row>
    <row r="40" spans="1:15" x14ac:dyDescent="0.25">
      <c r="A40" s="17"/>
      <c r="B40" s="96" t="s">
        <v>322</v>
      </c>
      <c r="C40" s="20">
        <f>SUM(C37:C39)</f>
        <v>3500</v>
      </c>
      <c r="D40" s="18"/>
      <c r="E40" s="16"/>
      <c r="F40" s="16"/>
      <c r="O40" s="33"/>
    </row>
    <row r="41" spans="1:15" x14ac:dyDescent="0.25">
      <c r="A41" s="17"/>
      <c r="B41" s="96"/>
      <c r="C41" s="20"/>
      <c r="D41" s="18"/>
      <c r="E41" s="16"/>
      <c r="F41" s="16"/>
      <c r="O41" s="33"/>
    </row>
    <row r="42" spans="1:15" x14ac:dyDescent="0.25">
      <c r="A42" s="17" t="s">
        <v>244</v>
      </c>
      <c r="B42" s="97" t="s">
        <v>282</v>
      </c>
      <c r="C42" s="18">
        <v>13500</v>
      </c>
      <c r="D42" s="18"/>
      <c r="E42" s="16"/>
      <c r="F42" s="16"/>
      <c r="K42" s="16">
        <f>K28-C48</f>
        <v>51448.979999999996</v>
      </c>
      <c r="L42" t="s">
        <v>295</v>
      </c>
      <c r="N42">
        <v>10000</v>
      </c>
      <c r="O42" s="33" t="s">
        <v>297</v>
      </c>
    </row>
    <row r="43" spans="1:15" x14ac:dyDescent="0.25">
      <c r="A43" s="17"/>
      <c r="B43" s="96" t="s">
        <v>283</v>
      </c>
      <c r="C43" s="20">
        <f>C42</f>
        <v>13500</v>
      </c>
      <c r="D43" s="18"/>
      <c r="E43" s="16"/>
      <c r="F43" s="16"/>
      <c r="N43" s="33">
        <f>N28-N31-N42</f>
        <v>67060.490000000005</v>
      </c>
      <c r="O43" s="33" t="s">
        <v>294</v>
      </c>
    </row>
    <row r="44" spans="1:15" x14ac:dyDescent="0.25">
      <c r="A44" s="17"/>
      <c r="B44" s="96"/>
      <c r="C44" s="20"/>
      <c r="D44" s="18"/>
      <c r="E44" s="16"/>
      <c r="F44" s="16"/>
      <c r="N44" s="33"/>
      <c r="O44" s="33"/>
    </row>
    <row r="45" spans="1:15" x14ac:dyDescent="0.25">
      <c r="A45" s="17" t="s">
        <v>313</v>
      </c>
      <c r="B45" s="25" t="s">
        <v>314</v>
      </c>
      <c r="C45" s="20"/>
      <c r="D45" s="18">
        <v>2000</v>
      </c>
      <c r="E45" s="16"/>
      <c r="F45" s="16"/>
      <c r="N45" s="33"/>
      <c r="O45" s="33"/>
    </row>
    <row r="46" spans="1:15" x14ac:dyDescent="0.25">
      <c r="A46" s="17"/>
      <c r="B46" s="19" t="s">
        <v>315</v>
      </c>
      <c r="C46" s="18"/>
      <c r="D46" s="18"/>
      <c r="E46" s="16"/>
      <c r="F46" s="16"/>
      <c r="G46">
        <v>12637.79</v>
      </c>
      <c r="K46" s="16">
        <f>K42-C42</f>
        <v>37948.979999999996</v>
      </c>
      <c r="N46">
        <f>G48</f>
        <v>151653.48000000001</v>
      </c>
      <c r="O46" s="33">
        <v>2023</v>
      </c>
    </row>
    <row r="47" spans="1:15" x14ac:dyDescent="0.25">
      <c r="A47" s="17"/>
      <c r="B47" s="98" t="s">
        <v>284</v>
      </c>
      <c r="C47" s="99">
        <f>C4+C24+C31+C34+C40+C43</f>
        <v>98443.53</v>
      </c>
      <c r="D47" s="18"/>
      <c r="E47" s="16"/>
      <c r="F47" s="16"/>
      <c r="K47" s="16">
        <f>K46-C8</f>
        <v>27948.979999999996</v>
      </c>
      <c r="N47">
        <f>N43+G49</f>
        <v>193438.39</v>
      </c>
      <c r="O47" s="33" t="s">
        <v>299</v>
      </c>
    </row>
    <row r="48" spans="1:15" x14ac:dyDescent="0.25">
      <c r="A48" s="17"/>
      <c r="B48" s="100" t="s">
        <v>78</v>
      </c>
      <c r="C48" s="101">
        <f>CORRIENTE!C28</f>
        <v>53210</v>
      </c>
      <c r="D48" s="18"/>
      <c r="E48" s="16"/>
      <c r="F48" s="16"/>
      <c r="G48" s="33">
        <f>G46*12</f>
        <v>151653.48000000001</v>
      </c>
      <c r="H48" t="s">
        <v>298</v>
      </c>
    </row>
    <row r="49" spans="1:12" x14ac:dyDescent="0.25">
      <c r="A49" s="17"/>
      <c r="B49" s="102" t="s">
        <v>285</v>
      </c>
      <c r="C49" s="103">
        <f>SUM(C47:C48)</f>
        <v>151653.53</v>
      </c>
      <c r="D49" s="105">
        <f>SUM(D3:D48)</f>
        <v>41784.910000000003</v>
      </c>
      <c r="E49" s="108"/>
      <c r="F49" s="108"/>
      <c r="G49">
        <f>G46*10</f>
        <v>126377.90000000001</v>
      </c>
      <c r="H49">
        <f>C47*10%</f>
        <v>9844.353000000001</v>
      </c>
    </row>
    <row r="50" spans="1:12" x14ac:dyDescent="0.25">
      <c r="G50" s="16">
        <f>G48-C49</f>
        <v>-4.9999999988358468E-2</v>
      </c>
      <c r="H50" t="s">
        <v>301</v>
      </c>
    </row>
    <row r="51" spans="1:12" x14ac:dyDescent="0.25">
      <c r="L51" s="16">
        <f>C48-G48</f>
        <v>-98443.48000000001</v>
      </c>
    </row>
    <row r="52" spans="1:12" x14ac:dyDescent="0.25">
      <c r="D52" s="110">
        <f>N43-E52</f>
        <v>41784.910000000003</v>
      </c>
      <c r="E52">
        <v>25275.58</v>
      </c>
      <c r="H52" s="16">
        <f>G49-C49</f>
        <v>-25275.62999999999</v>
      </c>
      <c r="I52" s="16"/>
    </row>
    <row r="53" spans="1:12" x14ac:dyDescent="0.25">
      <c r="G53" s="16">
        <f>D49-D52</f>
        <v>0</v>
      </c>
    </row>
    <row r="54" spans="1:12" x14ac:dyDescent="0.25">
      <c r="F54">
        <v>151653.53</v>
      </c>
    </row>
    <row r="55" spans="1:12" x14ac:dyDescent="0.25">
      <c r="E55" s="16">
        <f>F54-C49</f>
        <v>0</v>
      </c>
    </row>
  </sheetData>
  <mergeCells count="5">
    <mergeCell ref="A1:C1"/>
    <mergeCell ref="B21:B23"/>
    <mergeCell ref="A21:A23"/>
    <mergeCell ref="C21:C23"/>
    <mergeCell ref="D21:D23"/>
  </mergeCells>
  <pageMargins left="0.7" right="0.7" top="0.75" bottom="0.75" header="0.3" footer="0.3"/>
  <pageSetup paperSize="9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zoomScale="95" zoomScaleNormal="130" workbookViewId="0">
      <selection activeCell="D14" sqref="D14"/>
    </sheetView>
  </sheetViews>
  <sheetFormatPr baseColWidth="10" defaultRowHeight="15" x14ac:dyDescent="0.25"/>
  <cols>
    <col min="1" max="1" width="42.85546875" customWidth="1"/>
    <col min="2" max="2" width="22.140625" customWidth="1"/>
    <col min="3" max="3" width="11.42578125" customWidth="1"/>
    <col min="4" max="4" width="12" bestFit="1" customWidth="1"/>
  </cols>
  <sheetData>
    <row r="1" spans="1:7" x14ac:dyDescent="0.25">
      <c r="A1" s="3"/>
      <c r="B1" s="5" t="s">
        <v>16</v>
      </c>
      <c r="C1" s="4" t="s">
        <v>15</v>
      </c>
    </row>
    <row r="2" spans="1:7" ht="69.75" customHeight="1" x14ac:dyDescent="0.25">
      <c r="A2" s="63" t="s">
        <v>226</v>
      </c>
      <c r="B2" s="8">
        <v>147116.88</v>
      </c>
      <c r="C2" s="64"/>
    </row>
    <row r="3" spans="1:7" ht="30" customHeight="1" x14ac:dyDescent="0.25">
      <c r="A3" s="61" t="s">
        <v>197</v>
      </c>
      <c r="B3" s="62">
        <v>1500</v>
      </c>
      <c r="C3" s="64"/>
    </row>
    <row r="4" spans="1:7" ht="30" customHeight="1" x14ac:dyDescent="0.25">
      <c r="A4" s="61" t="s">
        <v>225</v>
      </c>
      <c r="B4" s="62">
        <f>+B2+B3</f>
        <v>148616.88</v>
      </c>
      <c r="C4" s="64"/>
    </row>
    <row r="5" spans="1:7" x14ac:dyDescent="0.25">
      <c r="A5" s="1" t="s">
        <v>14</v>
      </c>
      <c r="B5" s="2">
        <f>+CORRIENTE!C28</f>
        <v>53210</v>
      </c>
      <c r="C5" s="7">
        <f>+((B5*100)/$B$4)/100</f>
        <v>0.35803469969225565</v>
      </c>
      <c r="G5">
        <f>12259.74*12</f>
        <v>147116.88</v>
      </c>
    </row>
    <row r="6" spans="1:7" x14ac:dyDescent="0.25">
      <c r="A6" s="9" t="s">
        <v>17</v>
      </c>
      <c r="B6" s="10">
        <f>+B2+B3-B5</f>
        <v>95406.88</v>
      </c>
      <c r="C6" s="11"/>
    </row>
    <row r="7" spans="1:7" x14ac:dyDescent="0.25">
      <c r="A7" s="12" t="s">
        <v>13</v>
      </c>
      <c r="B7" s="13">
        <f>+B4*10%</f>
        <v>14861.688000000002</v>
      </c>
      <c r="C7" s="11">
        <f>+((B7*100)/$B$4)/100</f>
        <v>0.10000000000000002</v>
      </c>
    </row>
    <row r="8" spans="1:7" x14ac:dyDescent="0.25">
      <c r="A8" s="9" t="s">
        <v>224</v>
      </c>
      <c r="B8" s="10">
        <f>+B6-B7</f>
        <v>80545.19200000001</v>
      </c>
      <c r="C8" s="11">
        <f>+((B8*100)/$B$4)/100</f>
        <v>0.54196530030774437</v>
      </c>
    </row>
    <row r="9" spans="1:7" x14ac:dyDescent="0.25">
      <c r="B9" s="42"/>
      <c r="C9" s="60">
        <f>SUM(C5:C8)</f>
        <v>1</v>
      </c>
    </row>
    <row r="10" spans="1:7" x14ac:dyDescent="0.25">
      <c r="B10" s="42"/>
    </row>
    <row r="11" spans="1:7" x14ac:dyDescent="0.25">
      <c r="B11" s="42"/>
    </row>
    <row r="12" spans="1:7" x14ac:dyDescent="0.25">
      <c r="A12" s="50" t="s">
        <v>237</v>
      </c>
      <c r="B12" s="49"/>
    </row>
    <row r="13" spans="1:7" x14ac:dyDescent="0.25">
      <c r="A13" s="50" t="s">
        <v>236</v>
      </c>
      <c r="B13" s="49">
        <f>+B6</f>
        <v>95406.88</v>
      </c>
    </row>
    <row r="14" spans="1:7" x14ac:dyDescent="0.25">
      <c r="A14" s="51" t="s">
        <v>198</v>
      </c>
      <c r="B14" s="49"/>
    </row>
    <row r="15" spans="1:7" x14ac:dyDescent="0.25">
      <c r="A15" s="51" t="s">
        <v>214</v>
      </c>
      <c r="B15" s="49"/>
    </row>
    <row r="16" spans="1:7" x14ac:dyDescent="0.25">
      <c r="A16" s="51" t="s">
        <v>215</v>
      </c>
      <c r="B16" s="49">
        <v>0</v>
      </c>
    </row>
    <row r="17" spans="2:2" x14ac:dyDescent="0.25">
      <c r="B17" s="52">
        <f>SUM(B12:B16)</f>
        <v>95406.88</v>
      </c>
    </row>
  </sheetData>
  <pageMargins left="0.70866141732283472" right="0.70866141732283472" top="0.74803149606299213" bottom="0.74803149606299213" header="0.31496062992125984" footer="0.31496062992125984"/>
  <pageSetup scale="77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A3" workbookViewId="0">
      <selection activeCell="L12" sqref="L12"/>
    </sheetView>
  </sheetViews>
  <sheetFormatPr baseColWidth="10" defaultRowHeight="15" x14ac:dyDescent="0.25"/>
  <sheetData>
    <row r="1" spans="1:16" s="92" customFormat="1" x14ac:dyDescent="0.25"/>
    <row r="2" spans="1:16" s="92" customFormat="1" x14ac:dyDescent="0.25"/>
    <row r="3" spans="1:16" x14ac:dyDescent="0.2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</row>
    <row r="4" spans="1:16" x14ac:dyDescent="0.25">
      <c r="A4" s="92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</row>
    <row r="5" spans="1:16" x14ac:dyDescent="0.25">
      <c r="A5" s="92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</row>
    <row r="6" spans="1:16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6" x14ac:dyDescent="0.2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</row>
    <row r="8" spans="1:16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</row>
    <row r="9" spans="1:16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</row>
    <row r="10" spans="1:16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</row>
    <row r="11" spans="1:16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</row>
    <row r="12" spans="1:16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</row>
    <row r="13" spans="1:16" x14ac:dyDescent="0.25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</row>
    <row r="14" spans="1:16" x14ac:dyDescent="0.25">
      <c r="A14" s="92"/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</row>
    <row r="15" spans="1:16" x14ac:dyDescent="0.25">
      <c r="A15" s="92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</row>
    <row r="16" spans="1:16" ht="114" customHeight="1" x14ac:dyDescent="0.9">
      <c r="A16" s="92"/>
      <c r="B16" s="92"/>
      <c r="C16" s="92"/>
      <c r="D16" s="181" t="s">
        <v>227</v>
      </c>
      <c r="E16" s="181"/>
      <c r="F16" s="181"/>
      <c r="G16" s="181"/>
      <c r="H16" s="181"/>
      <c r="I16" s="181"/>
      <c r="J16" s="181"/>
      <c r="K16" s="181"/>
      <c r="L16" s="181"/>
      <c r="M16" s="92"/>
      <c r="N16" s="92"/>
      <c r="O16" s="92"/>
      <c r="P16" s="92"/>
    </row>
    <row r="17" spans="1:16" x14ac:dyDescent="0.25">
      <c r="A17" s="92"/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</row>
    <row r="18" spans="1:16" x14ac:dyDescent="0.25">
      <c r="A18" s="92"/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</row>
    <row r="19" spans="1:16" x14ac:dyDescent="0.25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</row>
    <row r="20" spans="1:16" x14ac:dyDescent="0.25">
      <c r="A20" s="92"/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</row>
    <row r="21" spans="1:16" x14ac:dyDescent="0.25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</row>
    <row r="22" spans="1:16" x14ac:dyDescent="0.25">
      <c r="A22" s="92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</row>
  </sheetData>
  <mergeCells count="1">
    <mergeCell ref="D16:L16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POA REF ENERO</vt:lpstr>
      <vt:lpstr>POA FINAL</vt:lpstr>
      <vt:lpstr>PROFORMA PRESUPUESTARIA</vt:lpstr>
      <vt:lpstr>CORRIENTE</vt:lpstr>
      <vt:lpstr>INVERSION</vt:lpstr>
      <vt:lpstr>DISTRIBUCION PRESUPUESTO</vt:lpstr>
      <vt:lpstr>Hoja1</vt:lpstr>
      <vt:lpstr>'DISTRIBUCION PRESUPUESTO'!Área_de_impresión</vt:lpstr>
      <vt:lpstr>'POA FINAL'!Área_de_impresión</vt:lpstr>
      <vt:lpstr>'POA REF ENERO'!Área_de_impresión</vt:lpstr>
      <vt:lpstr>'POA FINAL'!Títulos_a_imprimir</vt:lpstr>
      <vt:lpstr>'POA REF ENERO'!Títulos_a_imprimir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GAD LA PROVIDENCIA</cp:lastModifiedBy>
  <cp:lastPrinted>2023-07-10T21:23:56Z</cp:lastPrinted>
  <dcterms:created xsi:type="dcterms:W3CDTF">2017-09-04T16:18:48Z</dcterms:created>
  <dcterms:modified xsi:type="dcterms:W3CDTF">2025-03-19T15:53:27Z</dcterms:modified>
</cp:coreProperties>
</file>